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ka sabela\Downloads\berkas gula merah\"/>
    </mc:Choice>
  </mc:AlternateContent>
  <xr:revisionPtr revIDLastSave="0" documentId="13_ncr:1_{1DA5F19E-BE38-4CE1-AE39-CFE362DD873F}" xr6:coauthVersionLast="47" xr6:coauthVersionMax="47" xr10:uidLastSave="{00000000-0000-0000-0000-000000000000}"/>
  <bookViews>
    <workbookView xWindow="-96" yWindow="0" windowWidth="11712" windowHeight="12336" firstSheet="11" activeTab="11" xr2:uid="{91E0746E-5651-4647-884C-D3E99AE8BB62}"/>
  </bookViews>
  <sheets>
    <sheet name="pH" sheetId="6" r:id="rId1"/>
    <sheet name="RENDEMEN" sheetId="7" r:id="rId2"/>
    <sheet name="Sheet1" sheetId="9" r:id="rId3"/>
    <sheet name="Antioksidan" sheetId="10" r:id="rId4"/>
    <sheet name="KADAR AIR" sheetId="1" r:id="rId5"/>
    <sheet name="Sheet2" sheetId="2" r:id="rId6"/>
    <sheet name="WARNA (L)" sheetId="3" r:id="rId7"/>
    <sheet name="WARNA (a)" sheetId="4" r:id="rId8"/>
    <sheet name="WARNA (b)" sheetId="5" r:id="rId9"/>
    <sheet name="ORLEP aroma" sheetId="8" r:id="rId10"/>
    <sheet name="Oralab warna" sheetId="11" r:id="rId11"/>
    <sheet name="Oralab Tekstur" sheetId="12" r:id="rId12"/>
    <sheet name="Orlab Rasa" sheetId="13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1" i="12" l="1"/>
  <c r="X21" i="12"/>
  <c r="X18" i="12"/>
  <c r="U24" i="12"/>
  <c r="U11" i="13"/>
  <c r="U10" i="13"/>
  <c r="U11" i="12"/>
  <c r="U10" i="12"/>
  <c r="U11" i="11"/>
  <c r="U10" i="11"/>
  <c r="U11" i="8"/>
  <c r="U10" i="8"/>
  <c r="R7" i="8"/>
  <c r="R8" i="8"/>
  <c r="R9" i="8"/>
  <c r="R10" i="8"/>
  <c r="R11" i="8"/>
  <c r="R12" i="8"/>
  <c r="R13" i="8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R34" i="8"/>
  <c r="R35" i="8"/>
  <c r="R6" i="8"/>
  <c r="R7" i="11"/>
  <c r="R8" i="11"/>
  <c r="R9" i="11"/>
  <c r="R10" i="11"/>
  <c r="R11" i="11"/>
  <c r="R12" i="11"/>
  <c r="R13" i="11"/>
  <c r="R14" i="11"/>
  <c r="R15" i="11"/>
  <c r="R16" i="11"/>
  <c r="R17" i="11"/>
  <c r="R18" i="11"/>
  <c r="R19" i="11"/>
  <c r="R20" i="11"/>
  <c r="R21" i="11"/>
  <c r="R22" i="11"/>
  <c r="R23" i="11"/>
  <c r="R24" i="11"/>
  <c r="R25" i="11"/>
  <c r="R26" i="11"/>
  <c r="R27" i="11"/>
  <c r="R28" i="11"/>
  <c r="R29" i="11"/>
  <c r="R30" i="11"/>
  <c r="R31" i="11"/>
  <c r="R32" i="11"/>
  <c r="R33" i="11"/>
  <c r="R34" i="11"/>
  <c r="R35" i="11"/>
  <c r="R6" i="11"/>
  <c r="R7" i="12"/>
  <c r="R8" i="12"/>
  <c r="R9" i="12"/>
  <c r="R10" i="12"/>
  <c r="R11" i="12"/>
  <c r="R12" i="12"/>
  <c r="R13" i="12"/>
  <c r="R14" i="12"/>
  <c r="R15" i="12"/>
  <c r="R16" i="12"/>
  <c r="R17" i="12"/>
  <c r="R18" i="12"/>
  <c r="R19" i="12"/>
  <c r="R20" i="12"/>
  <c r="R21" i="12"/>
  <c r="R22" i="12"/>
  <c r="R23" i="12"/>
  <c r="R24" i="12"/>
  <c r="R25" i="12"/>
  <c r="R26" i="12"/>
  <c r="R27" i="12"/>
  <c r="R28" i="12"/>
  <c r="R29" i="12"/>
  <c r="R30" i="12"/>
  <c r="R31" i="12"/>
  <c r="R32" i="12"/>
  <c r="R33" i="12"/>
  <c r="R34" i="12"/>
  <c r="R35" i="12"/>
  <c r="R6" i="12"/>
  <c r="R7" i="13"/>
  <c r="R8" i="13"/>
  <c r="R9" i="13"/>
  <c r="R10" i="13"/>
  <c r="R11" i="13"/>
  <c r="R12" i="13"/>
  <c r="R13" i="13"/>
  <c r="R14" i="13"/>
  <c r="R15" i="13"/>
  <c r="R16" i="13"/>
  <c r="R17" i="13"/>
  <c r="R18" i="13"/>
  <c r="R19" i="13"/>
  <c r="R20" i="13"/>
  <c r="R21" i="13"/>
  <c r="R22" i="13"/>
  <c r="R23" i="13"/>
  <c r="R24" i="13"/>
  <c r="R25" i="13"/>
  <c r="R26" i="13"/>
  <c r="R27" i="13"/>
  <c r="R28" i="13"/>
  <c r="R29" i="13"/>
  <c r="R30" i="13"/>
  <c r="R31" i="13"/>
  <c r="R32" i="13"/>
  <c r="R33" i="13"/>
  <c r="R34" i="13"/>
  <c r="R35" i="13"/>
  <c r="R6" i="13"/>
  <c r="H38" i="13"/>
  <c r="G38" i="13"/>
  <c r="F38" i="13"/>
  <c r="E38" i="13"/>
  <c r="D38" i="13"/>
  <c r="C38" i="13"/>
  <c r="H37" i="13"/>
  <c r="G37" i="13"/>
  <c r="F37" i="13"/>
  <c r="E37" i="13"/>
  <c r="D37" i="13"/>
  <c r="C37" i="13"/>
  <c r="H36" i="13"/>
  <c r="G36" i="13"/>
  <c r="F36" i="13"/>
  <c r="E36" i="13"/>
  <c r="D36" i="13"/>
  <c r="C36" i="13"/>
  <c r="Q38" i="13"/>
  <c r="P38" i="13"/>
  <c r="O38" i="13"/>
  <c r="N38" i="13"/>
  <c r="M38" i="13"/>
  <c r="L38" i="13"/>
  <c r="Q37" i="13"/>
  <c r="P37" i="13"/>
  <c r="O37" i="13"/>
  <c r="N37" i="13"/>
  <c r="M37" i="13"/>
  <c r="L37" i="13"/>
  <c r="Q36" i="13"/>
  <c r="P36" i="13"/>
  <c r="O36" i="13"/>
  <c r="N36" i="13"/>
  <c r="M36" i="13"/>
  <c r="L36" i="13"/>
  <c r="H38" i="12"/>
  <c r="G38" i="12"/>
  <c r="F38" i="12"/>
  <c r="E38" i="12"/>
  <c r="D38" i="12"/>
  <c r="C38" i="12"/>
  <c r="H37" i="12"/>
  <c r="G37" i="12"/>
  <c r="F37" i="12"/>
  <c r="E37" i="12"/>
  <c r="D37" i="12"/>
  <c r="C37" i="12"/>
  <c r="H36" i="12"/>
  <c r="G36" i="12"/>
  <c r="F36" i="12"/>
  <c r="E36" i="12"/>
  <c r="D36" i="12"/>
  <c r="C36" i="12"/>
  <c r="Q38" i="12"/>
  <c r="P38" i="12"/>
  <c r="O38" i="12"/>
  <c r="N38" i="12"/>
  <c r="M38" i="12"/>
  <c r="L38" i="12"/>
  <c r="Q37" i="12"/>
  <c r="P37" i="12"/>
  <c r="O37" i="12"/>
  <c r="N37" i="12"/>
  <c r="M37" i="12"/>
  <c r="L37" i="12"/>
  <c r="Q36" i="12"/>
  <c r="P36" i="12"/>
  <c r="O36" i="12"/>
  <c r="N36" i="12"/>
  <c r="M36" i="12"/>
  <c r="L36" i="12"/>
  <c r="H38" i="8"/>
  <c r="G38" i="8"/>
  <c r="F38" i="8"/>
  <c r="E38" i="8"/>
  <c r="D38" i="8"/>
  <c r="C38" i="8"/>
  <c r="H37" i="8"/>
  <c r="G37" i="8"/>
  <c r="F37" i="8"/>
  <c r="E37" i="8"/>
  <c r="D37" i="8"/>
  <c r="C37" i="8"/>
  <c r="H36" i="8"/>
  <c r="G36" i="8"/>
  <c r="F36" i="8"/>
  <c r="E36" i="8"/>
  <c r="D36" i="8"/>
  <c r="C36" i="8"/>
  <c r="H38" i="11"/>
  <c r="G38" i="11"/>
  <c r="F38" i="11"/>
  <c r="E38" i="11"/>
  <c r="D38" i="11"/>
  <c r="C38" i="11"/>
  <c r="H37" i="11"/>
  <c r="G37" i="11"/>
  <c r="F37" i="11"/>
  <c r="E37" i="11"/>
  <c r="D37" i="11"/>
  <c r="C37" i="11"/>
  <c r="H36" i="11"/>
  <c r="G36" i="11"/>
  <c r="F36" i="11"/>
  <c r="E36" i="11"/>
  <c r="D36" i="11"/>
  <c r="C36" i="11"/>
  <c r="Q38" i="11"/>
  <c r="P38" i="11"/>
  <c r="O38" i="11"/>
  <c r="N38" i="11"/>
  <c r="M38" i="11"/>
  <c r="L38" i="11"/>
  <c r="Q37" i="11"/>
  <c r="P37" i="11"/>
  <c r="O37" i="11"/>
  <c r="N37" i="11"/>
  <c r="M37" i="11"/>
  <c r="L37" i="11"/>
  <c r="Q36" i="11"/>
  <c r="P36" i="11"/>
  <c r="O36" i="11"/>
  <c r="N36" i="11"/>
  <c r="M36" i="11"/>
  <c r="L36" i="11"/>
  <c r="Q38" i="8"/>
  <c r="P38" i="8"/>
  <c r="O38" i="8"/>
  <c r="N38" i="8"/>
  <c r="M38" i="8"/>
  <c r="L38" i="8"/>
  <c r="Q37" i="8"/>
  <c r="P37" i="8"/>
  <c r="O37" i="8"/>
  <c r="N37" i="8"/>
  <c r="M37" i="8"/>
  <c r="L37" i="8"/>
  <c r="Q36" i="8"/>
  <c r="P36" i="8"/>
  <c r="O36" i="8"/>
  <c r="N36" i="8"/>
  <c r="M36" i="8"/>
  <c r="L36" i="8"/>
  <c r="I20" i="7" l="1"/>
  <c r="I19" i="7"/>
  <c r="I18" i="7"/>
  <c r="H19" i="7"/>
  <c r="H18" i="7"/>
  <c r="H17" i="7"/>
  <c r="I17" i="7"/>
  <c r="H16" i="7"/>
  <c r="B17" i="7"/>
  <c r="D17" i="7" s="1"/>
  <c r="K15" i="7"/>
  <c r="K14" i="7" s="1"/>
  <c r="P12" i="7" s="1"/>
  <c r="K13" i="7"/>
  <c r="P13" i="7" s="1"/>
  <c r="L12" i="7"/>
  <c r="M12" i="7" s="1"/>
  <c r="K12" i="7"/>
  <c r="K8" i="7"/>
  <c r="L15" i="7" s="1"/>
  <c r="I7" i="7"/>
  <c r="I8" i="7"/>
  <c r="I9" i="7"/>
  <c r="I10" i="7"/>
  <c r="I11" i="7"/>
  <c r="I6" i="7"/>
  <c r="H7" i="7"/>
  <c r="H8" i="7"/>
  <c r="H9" i="7"/>
  <c r="H10" i="7"/>
  <c r="H11" i="7"/>
  <c r="H6" i="7"/>
  <c r="D12" i="7"/>
  <c r="E12" i="7"/>
  <c r="F12" i="7"/>
  <c r="G12" i="7" s="1"/>
  <c r="C12" i="7"/>
  <c r="G7" i="7"/>
  <c r="G8" i="7"/>
  <c r="G9" i="7"/>
  <c r="G10" i="7"/>
  <c r="G11" i="7"/>
  <c r="G6" i="7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5" i="9"/>
  <c r="H16" i="10"/>
  <c r="I19" i="10"/>
  <c r="H15" i="10"/>
  <c r="B16" i="10"/>
  <c r="D16" i="10"/>
  <c r="K14" i="10"/>
  <c r="K12" i="10"/>
  <c r="P12" i="10" s="1"/>
  <c r="K11" i="10"/>
  <c r="K13" i="10" s="1"/>
  <c r="K7" i="10"/>
  <c r="L14" i="10" s="1"/>
  <c r="F11" i="10"/>
  <c r="E11" i="10"/>
  <c r="D11" i="10"/>
  <c r="C11" i="10"/>
  <c r="I10" i="10"/>
  <c r="H10" i="10"/>
  <c r="G10" i="10"/>
  <c r="I9" i="10"/>
  <c r="H9" i="10"/>
  <c r="G9" i="10"/>
  <c r="I8" i="10"/>
  <c r="H8" i="10"/>
  <c r="G8" i="10"/>
  <c r="I7" i="10"/>
  <c r="H7" i="10"/>
  <c r="G7" i="10"/>
  <c r="I6" i="10"/>
  <c r="H6" i="10"/>
  <c r="G6" i="10"/>
  <c r="I5" i="10"/>
  <c r="H5" i="10"/>
  <c r="G5" i="10"/>
  <c r="O12" i="7" l="1"/>
  <c r="O13" i="7"/>
  <c r="L13" i="7"/>
  <c r="M13" i="7" s="1"/>
  <c r="L11" i="10"/>
  <c r="M11" i="10" s="1"/>
  <c r="P11" i="10"/>
  <c r="O12" i="10"/>
  <c r="L12" i="10"/>
  <c r="M12" i="10" s="1"/>
  <c r="O11" i="10"/>
  <c r="G11" i="10"/>
  <c r="L14" i="7" l="1"/>
  <c r="M14" i="7" s="1"/>
  <c r="N12" i="7" s="1"/>
  <c r="N12" i="10"/>
  <c r="L13" i="10"/>
  <c r="M13" i="10" s="1"/>
  <c r="N11" i="10" s="1"/>
  <c r="N13" i="7" l="1"/>
  <c r="I21" i="5"/>
  <c r="J21" i="5"/>
  <c r="I18" i="5"/>
  <c r="B18" i="5"/>
  <c r="D18" i="5" s="1"/>
  <c r="K8" i="5"/>
  <c r="K15" i="5"/>
  <c r="K14" i="5" s="1"/>
  <c r="P13" i="5" s="1"/>
  <c r="K13" i="5"/>
  <c r="O13" i="5" s="1"/>
  <c r="K12" i="5"/>
  <c r="L12" i="5"/>
  <c r="M12" i="5" s="1"/>
  <c r="I7" i="5"/>
  <c r="I8" i="5"/>
  <c r="I9" i="5"/>
  <c r="I10" i="5"/>
  <c r="I11" i="5"/>
  <c r="I6" i="5"/>
  <c r="H7" i="5"/>
  <c r="H8" i="5"/>
  <c r="H9" i="5"/>
  <c r="H10" i="5"/>
  <c r="H11" i="5"/>
  <c r="H6" i="5"/>
  <c r="D12" i="5"/>
  <c r="E12" i="5"/>
  <c r="F12" i="5"/>
  <c r="G12" i="5"/>
  <c r="C12" i="5"/>
  <c r="G7" i="5"/>
  <c r="G8" i="5"/>
  <c r="G9" i="5"/>
  <c r="G10" i="5"/>
  <c r="G11" i="5"/>
  <c r="G6" i="5"/>
  <c r="K15" i="4"/>
  <c r="K13" i="4"/>
  <c r="L12" i="4"/>
  <c r="M12" i="4" s="1"/>
  <c r="K12" i="4"/>
  <c r="K14" i="4" s="1"/>
  <c r="P12" i="4" s="1"/>
  <c r="K8" i="4"/>
  <c r="L15" i="4" s="1"/>
  <c r="I7" i="4"/>
  <c r="I8" i="4"/>
  <c r="I9" i="4"/>
  <c r="I10" i="4"/>
  <c r="I11" i="4"/>
  <c r="I6" i="4"/>
  <c r="H7" i="4"/>
  <c r="H8" i="4"/>
  <c r="H9" i="4"/>
  <c r="H10" i="4"/>
  <c r="H11" i="4"/>
  <c r="H6" i="4"/>
  <c r="G7" i="4"/>
  <c r="G8" i="4"/>
  <c r="G9" i="4"/>
  <c r="G10" i="4"/>
  <c r="G11" i="4"/>
  <c r="G6" i="4"/>
  <c r="D12" i="4"/>
  <c r="E12" i="4"/>
  <c r="F12" i="4"/>
  <c r="C12" i="4"/>
  <c r="J23" i="3"/>
  <c r="I19" i="3"/>
  <c r="J21" i="3"/>
  <c r="I18" i="3"/>
  <c r="D18" i="3"/>
  <c r="B18" i="3"/>
  <c r="O12" i="3"/>
  <c r="K8" i="3"/>
  <c r="K15" i="3"/>
  <c r="K14" i="3" s="1"/>
  <c r="P12" i="3" s="1"/>
  <c r="K13" i="3"/>
  <c r="P13" i="3" s="1"/>
  <c r="L12" i="3"/>
  <c r="M12" i="3" s="1"/>
  <c r="K12" i="3"/>
  <c r="L15" i="3"/>
  <c r="I7" i="3"/>
  <c r="I8" i="3"/>
  <c r="I9" i="3"/>
  <c r="I10" i="3"/>
  <c r="I11" i="3"/>
  <c r="I6" i="3"/>
  <c r="H7" i="3"/>
  <c r="H8" i="3"/>
  <c r="H9" i="3"/>
  <c r="H10" i="3"/>
  <c r="H11" i="3"/>
  <c r="H6" i="3"/>
  <c r="G7" i="3"/>
  <c r="G8" i="3"/>
  <c r="G9" i="3"/>
  <c r="G10" i="3"/>
  <c r="G11" i="3"/>
  <c r="G12" i="3"/>
  <c r="G6" i="3"/>
  <c r="D12" i="3"/>
  <c r="E12" i="3"/>
  <c r="F12" i="3"/>
  <c r="C12" i="3"/>
  <c r="B24" i="1"/>
  <c r="D24" i="1" s="1"/>
  <c r="M13" i="1"/>
  <c r="M12" i="1"/>
  <c r="M11" i="1"/>
  <c r="L11" i="1"/>
  <c r="L12" i="1"/>
  <c r="K13" i="1"/>
  <c r="P12" i="5" l="1"/>
  <c r="L13" i="5"/>
  <c r="M13" i="5" s="1"/>
  <c r="N13" i="5" s="1"/>
  <c r="O12" i="5"/>
  <c r="L15" i="5"/>
  <c r="L14" i="5" s="1"/>
  <c r="M14" i="5" s="1"/>
  <c r="N12" i="5" s="1"/>
  <c r="O13" i="4"/>
  <c r="L13" i="4"/>
  <c r="M13" i="4" s="1"/>
  <c r="P13" i="4"/>
  <c r="O12" i="4"/>
  <c r="G12" i="4"/>
  <c r="O13" i="3"/>
  <c r="L13" i="3"/>
  <c r="M13" i="3" s="1"/>
  <c r="L13" i="1"/>
  <c r="I24" i="1" s="1"/>
  <c r="I23" i="1"/>
  <c r="L14" i="4" l="1"/>
  <c r="M14" i="4" s="1"/>
  <c r="N12" i="4" s="1"/>
  <c r="L14" i="3"/>
  <c r="M14" i="3" s="1"/>
  <c r="N12" i="3" s="1"/>
  <c r="M13" i="6"/>
  <c r="M12" i="6" s="1"/>
  <c r="M11" i="6"/>
  <c r="M10" i="6"/>
  <c r="L13" i="6"/>
  <c r="N13" i="4" l="1"/>
  <c r="N13" i="3"/>
  <c r="K14" i="1"/>
  <c r="L12" i="6"/>
  <c r="L11" i="6"/>
  <c r="N11" i="6" s="1"/>
  <c r="L10" i="6"/>
  <c r="K11" i="1"/>
  <c r="N10" i="6"/>
  <c r="L7" i="6"/>
  <c r="K7" i="1"/>
  <c r="I7" i="6"/>
  <c r="I8" i="6"/>
  <c r="I9" i="6"/>
  <c r="I10" i="6"/>
  <c r="I11" i="6"/>
  <c r="I6" i="6"/>
  <c r="G12" i="6"/>
  <c r="D12" i="6"/>
  <c r="E12" i="6"/>
  <c r="F12" i="6"/>
  <c r="C12" i="6"/>
  <c r="G7" i="6"/>
  <c r="G8" i="6"/>
  <c r="G9" i="6"/>
  <c r="G10" i="6"/>
  <c r="G11" i="6"/>
  <c r="G6" i="6"/>
  <c r="H11" i="6"/>
  <c r="H7" i="6"/>
  <c r="H8" i="6"/>
  <c r="H9" i="6"/>
  <c r="H10" i="6"/>
  <c r="H6" i="6"/>
  <c r="P12" i="1"/>
  <c r="O12" i="1"/>
  <c r="P11" i="1"/>
  <c r="O11" i="1"/>
  <c r="N12" i="1"/>
  <c r="N11" i="1"/>
  <c r="L14" i="1"/>
  <c r="K12" i="1"/>
  <c r="G9" i="1"/>
  <c r="H9" i="1"/>
  <c r="I9" i="1"/>
  <c r="G10" i="1"/>
  <c r="H10" i="1"/>
  <c r="I10" i="1"/>
  <c r="I6" i="1"/>
  <c r="I7" i="1"/>
  <c r="I8" i="1"/>
  <c r="I5" i="1"/>
  <c r="H6" i="1"/>
  <c r="H7" i="1"/>
  <c r="H8" i="1"/>
  <c r="H5" i="1"/>
  <c r="D11" i="1"/>
  <c r="E11" i="1"/>
  <c r="F11" i="1"/>
  <c r="C11" i="1"/>
  <c r="G6" i="1"/>
  <c r="G7" i="1"/>
  <c r="G8" i="1"/>
  <c r="G5" i="1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3" i="2"/>
  <c r="H3" i="2" s="1"/>
  <c r="J3" i="2" s="1"/>
  <c r="K3" i="2" s="1"/>
  <c r="Q11" i="6" l="1"/>
  <c r="Q10" i="6"/>
  <c r="N12" i="6"/>
  <c r="O11" i="6" s="1"/>
  <c r="P11" i="6"/>
  <c r="P10" i="6"/>
  <c r="G11" i="1"/>
  <c r="O10" i="6" l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3" i="2"/>
</calcChain>
</file>

<file path=xl/sharedStrings.xml><?xml version="1.0" encoding="utf-8"?>
<sst xmlns="http://schemas.openxmlformats.org/spreadsheetml/2006/main" count="777" uniqueCount="123">
  <si>
    <t>PERLAKUAN</t>
  </si>
  <si>
    <t>ULANGAN</t>
  </si>
  <si>
    <t>total</t>
  </si>
  <si>
    <t>rata-rata</t>
  </si>
  <si>
    <t>I</t>
  </si>
  <si>
    <t>II</t>
  </si>
  <si>
    <t>III</t>
  </si>
  <si>
    <t>IV</t>
  </si>
  <si>
    <t>GM 100% : SA 0%</t>
  </si>
  <si>
    <t>GM 90% : SA 10%</t>
  </si>
  <si>
    <t>GM 80% : SA 20%</t>
  </si>
  <si>
    <t>GM 60% : SA 40 %</t>
  </si>
  <si>
    <t>GM 50% : SA 50%</t>
  </si>
  <si>
    <t>Perlakuan</t>
  </si>
  <si>
    <t>Berat Cawan</t>
  </si>
  <si>
    <t>Berat sampel</t>
  </si>
  <si>
    <t>Berat akhir C</t>
  </si>
  <si>
    <t>berat akhir</t>
  </si>
  <si>
    <t>hasil</t>
  </si>
  <si>
    <t>dalam %</t>
  </si>
  <si>
    <t>GM1SA1 U1</t>
  </si>
  <si>
    <t>GM1SA1 U2</t>
  </si>
  <si>
    <t>GM1SA1 U3</t>
  </si>
  <si>
    <t>GM1SA1 U4</t>
  </si>
  <si>
    <t>GM2SA2 U1</t>
  </si>
  <si>
    <t>GM2SA2 U2</t>
  </si>
  <si>
    <t>GM2SA2 U3</t>
  </si>
  <si>
    <t>GM2SA2 U4</t>
  </si>
  <si>
    <t>GM3SA3 U1</t>
  </si>
  <si>
    <t>GM3SA3 U2</t>
  </si>
  <si>
    <t>GM3SA3 U3</t>
  </si>
  <si>
    <t>GM3SA3 U4</t>
  </si>
  <si>
    <t>GM4SA4 U1</t>
  </si>
  <si>
    <t>GM4SA4 U2</t>
  </si>
  <si>
    <t>GM4SA4 U3</t>
  </si>
  <si>
    <t>GM4SA4 U4</t>
  </si>
  <si>
    <t>GM5SA5 U1</t>
  </si>
  <si>
    <t>GM5SA5 U2</t>
  </si>
  <si>
    <t>GM5SA5 U3</t>
  </si>
  <si>
    <t>GM5SA5 U4</t>
  </si>
  <si>
    <t>GM6SA6 U1</t>
  </si>
  <si>
    <t>GM6SA6 U2</t>
  </si>
  <si>
    <t>GM6SA6 U3</t>
  </si>
  <si>
    <t>GM6SA6 U4</t>
  </si>
  <si>
    <t>B-C</t>
  </si>
  <si>
    <t>B (berat cawan sampel + berat cawan kosong) A</t>
  </si>
  <si>
    <t>Ulangan</t>
  </si>
  <si>
    <t>P1</t>
  </si>
  <si>
    <t>P2</t>
  </si>
  <si>
    <t>P3</t>
  </si>
  <si>
    <t>P4</t>
  </si>
  <si>
    <t>P5</t>
  </si>
  <si>
    <t>P6</t>
  </si>
  <si>
    <t>GM 70% : SA 30%</t>
  </si>
  <si>
    <t>standar deviasi</t>
  </si>
  <si>
    <t>t</t>
  </si>
  <si>
    <t>n</t>
  </si>
  <si>
    <t>FK</t>
  </si>
  <si>
    <t>S.K (Sumber keragaman)</t>
  </si>
  <si>
    <t>d.b.</t>
  </si>
  <si>
    <t>J.K.</t>
  </si>
  <si>
    <t>K.T.</t>
  </si>
  <si>
    <t>F hitung</t>
  </si>
  <si>
    <t>notasi</t>
  </si>
  <si>
    <t>KELOMPOK</t>
  </si>
  <si>
    <t>GALAT</t>
  </si>
  <si>
    <t>TOTAL</t>
  </si>
  <si>
    <t>F tabel</t>
  </si>
  <si>
    <t>tn</t>
  </si>
  <si>
    <t>**</t>
  </si>
  <si>
    <t>Warna (L)</t>
  </si>
  <si>
    <t>Warna ( a )</t>
  </si>
  <si>
    <t>Warna ( b )</t>
  </si>
  <si>
    <t>GM 60% : SA 40%</t>
  </si>
  <si>
    <t>pH</t>
  </si>
  <si>
    <t>Total</t>
  </si>
  <si>
    <t>BNJ</t>
  </si>
  <si>
    <t>KTG/n</t>
  </si>
  <si>
    <t>BNJ Tabel</t>
  </si>
  <si>
    <t>BNJ Hit</t>
  </si>
  <si>
    <t>rerata</t>
  </si>
  <si>
    <t>a</t>
  </si>
  <si>
    <t>b</t>
  </si>
  <si>
    <t>perlakuan</t>
  </si>
  <si>
    <t>ulangan</t>
  </si>
  <si>
    <t>Kadar Air</t>
  </si>
  <si>
    <t>U1</t>
  </si>
  <si>
    <t>U2</t>
  </si>
  <si>
    <t>U3</t>
  </si>
  <si>
    <t>U4</t>
  </si>
  <si>
    <t>RENDEMEN</t>
  </si>
  <si>
    <t>ab</t>
  </si>
  <si>
    <t>c</t>
  </si>
  <si>
    <t>bc</t>
  </si>
  <si>
    <t>warna (b)</t>
  </si>
  <si>
    <t>perhitungan rendemen</t>
  </si>
  <si>
    <t>GM 70% : SA 30 %</t>
  </si>
  <si>
    <t>aktivitas antioksidan</t>
  </si>
  <si>
    <t>berat awal</t>
  </si>
  <si>
    <t>persen rendemen</t>
  </si>
  <si>
    <t>GM 90% : SA 10 %</t>
  </si>
  <si>
    <t>d</t>
  </si>
  <si>
    <t>e</t>
  </si>
  <si>
    <t>rendemen</t>
  </si>
  <si>
    <t>panelis</t>
  </si>
  <si>
    <t>Gm0(100%:0%)</t>
  </si>
  <si>
    <t>Gm1(90%:10%)</t>
  </si>
  <si>
    <t>Gm2(80%:20%)</t>
  </si>
  <si>
    <t>Gm3(70%:30%)</t>
  </si>
  <si>
    <t>Gm4(60%:40%)</t>
  </si>
  <si>
    <t>Gm5(50%:50%)</t>
  </si>
  <si>
    <t>Panelis</t>
  </si>
  <si>
    <t>RANK</t>
  </si>
  <si>
    <t>RERATA</t>
  </si>
  <si>
    <t>stdv</t>
  </si>
  <si>
    <t>r</t>
  </si>
  <si>
    <t>T</t>
  </si>
  <si>
    <t>X2</t>
  </si>
  <si>
    <t xml:space="preserve">T&lt;X2 </t>
  </si>
  <si>
    <t>Tolak H1</t>
  </si>
  <si>
    <t xml:space="preserve">T&gt;X2 </t>
  </si>
  <si>
    <t>Terima H1</t>
  </si>
  <si>
    <t>titik kritis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</si>
</sst>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000"/>
    <numFmt numFmtId="166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2" fontId="0" fillId="0" borderId="1" xfId="0" applyNumberFormat="1" applyBorder="1"/>
    <xf numFmtId="164" fontId="0" fillId="0" borderId="1" xfId="0" applyNumberFormat="1" applyBorder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/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4" borderId="1" xfId="0" applyFill="1" applyBorder="1"/>
    <xf numFmtId="0" fontId="0" fillId="5" borderId="1" xfId="0" applyFill="1" applyBorder="1"/>
    <xf numFmtId="2" fontId="0" fillId="5" borderId="1" xfId="0" applyNumberFormat="1" applyFill="1" applyBorder="1"/>
    <xf numFmtId="0" fontId="0" fillId="0" borderId="1" xfId="0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/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2" fontId="0" fillId="0" borderId="7" xfId="0" applyNumberFormat="1" applyBorder="1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160021</xdr:colOff>
      <xdr:row>15</xdr:row>
      <xdr:rowOff>60961</xdr:rowOff>
    </xdr:from>
    <xdr:to>
      <xdr:col>17</xdr:col>
      <xdr:colOff>502921</xdr:colOff>
      <xdr:row>27</xdr:row>
      <xdr:rowOff>16113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8E5829D-064A-D8FB-3070-83D3A9B840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01" y="2804161"/>
          <a:ext cx="5219700" cy="21497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38100</xdr:colOff>
      <xdr:row>14</xdr:row>
      <xdr:rowOff>152400</xdr:rowOff>
    </xdr:from>
    <xdr:to>
      <xdr:col>17</xdr:col>
      <xdr:colOff>15240</xdr:colOff>
      <xdr:row>25</xdr:row>
      <xdr:rowOff>18786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EB1E03C-08E9-3E99-7115-AE15624784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31280" y="2712720"/>
          <a:ext cx="5196840" cy="187806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121478</xdr:colOff>
      <xdr:row>14</xdr:row>
      <xdr:rowOff>124901</xdr:rowOff>
    </xdr:from>
    <xdr:to>
      <xdr:col>17</xdr:col>
      <xdr:colOff>109374</xdr:colOff>
      <xdr:row>25</xdr:row>
      <xdr:rowOff>2722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3CB94EF-CA3B-CAF5-9F27-03BCDDF617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60435" y="2753249"/>
          <a:ext cx="5101026" cy="19429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266700</xdr:colOff>
      <xdr:row>15</xdr:row>
      <xdr:rowOff>68580</xdr:rowOff>
    </xdr:from>
    <xdr:to>
      <xdr:col>17</xdr:col>
      <xdr:colOff>441961</xdr:colOff>
      <xdr:row>25</xdr:row>
      <xdr:rowOff>159283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28D9175-77D0-F205-6385-08BD082D32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48600" y="2811780"/>
          <a:ext cx="4442461" cy="191950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15241</xdr:colOff>
      <xdr:row>16</xdr:row>
      <xdr:rowOff>60960</xdr:rowOff>
    </xdr:from>
    <xdr:to>
      <xdr:col>17</xdr:col>
      <xdr:colOff>358141</xdr:colOff>
      <xdr:row>26</xdr:row>
      <xdr:rowOff>124317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52EA6D0-4D64-C9E0-DD13-F4109BE02D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39941" y="2987040"/>
          <a:ext cx="4610100" cy="18921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04872-0EA5-4367-A5D7-16A61F6B35FB}">
  <dimension ref="B2:R13"/>
  <sheetViews>
    <sheetView topLeftCell="I1" workbookViewId="0">
      <selection activeCell="O12" sqref="O12:R12"/>
    </sheetView>
  </sheetViews>
  <sheetFormatPr defaultRowHeight="14.4" x14ac:dyDescent="0.3"/>
  <cols>
    <col min="2" max="2" width="15.33203125" customWidth="1"/>
    <col min="9" max="9" width="13.109375" customWidth="1"/>
  </cols>
  <sheetData>
    <row r="2" spans="2:18" x14ac:dyDescent="0.3">
      <c r="B2" t="s">
        <v>74</v>
      </c>
    </row>
    <row r="4" spans="2:18" x14ac:dyDescent="0.3">
      <c r="B4" s="15" t="s">
        <v>0</v>
      </c>
      <c r="C4" s="17" t="s">
        <v>1</v>
      </c>
      <c r="D4" s="18"/>
      <c r="E4" s="18"/>
      <c r="F4" s="19"/>
      <c r="G4" s="15" t="s">
        <v>75</v>
      </c>
      <c r="H4" s="15" t="s">
        <v>3</v>
      </c>
      <c r="I4" t="s">
        <v>54</v>
      </c>
      <c r="K4" t="s">
        <v>55</v>
      </c>
      <c r="L4">
        <v>6</v>
      </c>
    </row>
    <row r="5" spans="2:18" x14ac:dyDescent="0.3">
      <c r="B5" s="16"/>
      <c r="C5" s="8" t="s">
        <v>4</v>
      </c>
      <c r="D5" s="8" t="s">
        <v>5</v>
      </c>
      <c r="E5" s="8" t="s">
        <v>6</v>
      </c>
      <c r="F5" s="8" t="s">
        <v>7</v>
      </c>
      <c r="G5" s="16"/>
      <c r="H5" s="16"/>
      <c r="K5" t="s">
        <v>56</v>
      </c>
      <c r="L5">
        <v>4</v>
      </c>
    </row>
    <row r="6" spans="2:18" x14ac:dyDescent="0.3">
      <c r="B6" s="1" t="s">
        <v>8</v>
      </c>
      <c r="C6" s="8">
        <v>6.5</v>
      </c>
      <c r="D6" s="8">
        <v>6.3</v>
      </c>
      <c r="E6" s="8">
        <v>6.3</v>
      </c>
      <c r="F6" s="8">
        <v>6</v>
      </c>
      <c r="G6" s="8">
        <f>SUM(C6:F6)</f>
        <v>25.1</v>
      </c>
      <c r="H6" s="1">
        <f>AVERAGE(C6:F6)</f>
        <v>6.2750000000000004</v>
      </c>
      <c r="I6">
        <f>STDEV(C6:F6)</f>
        <v>0.20615528128088301</v>
      </c>
    </row>
    <row r="7" spans="2:18" x14ac:dyDescent="0.3">
      <c r="B7" s="1" t="s">
        <v>9</v>
      </c>
      <c r="C7" s="8">
        <v>6</v>
      </c>
      <c r="D7" s="8">
        <v>6.4</v>
      </c>
      <c r="E7" s="8">
        <v>6.1</v>
      </c>
      <c r="F7" s="8">
        <v>6</v>
      </c>
      <c r="G7" s="8">
        <f t="shared" ref="G7:G11" si="0">SUM(C7:F7)</f>
        <v>24.5</v>
      </c>
      <c r="H7" s="1">
        <f t="shared" ref="H7:H10" si="1">AVERAGE(C7:F7)</f>
        <v>6.125</v>
      </c>
      <c r="I7">
        <f t="shared" ref="I7:I11" si="2">STDEV(C7:F7)</f>
        <v>0.18929694486000931</v>
      </c>
      <c r="K7" t="s">
        <v>57</v>
      </c>
      <c r="L7">
        <f>(G12^2)/(L4*L5)</f>
        <v>865.20041666666657</v>
      </c>
    </row>
    <row r="8" spans="2:18" x14ac:dyDescent="0.3">
      <c r="B8" s="1" t="s">
        <v>10</v>
      </c>
      <c r="C8" s="8">
        <v>6.4</v>
      </c>
      <c r="D8" s="8">
        <v>6.3</v>
      </c>
      <c r="E8" s="8">
        <v>6.1</v>
      </c>
      <c r="F8" s="8">
        <v>6</v>
      </c>
      <c r="G8" s="8">
        <f t="shared" si="0"/>
        <v>24.799999999999997</v>
      </c>
      <c r="H8" s="1">
        <f t="shared" si="1"/>
        <v>6.1999999999999993</v>
      </c>
      <c r="I8">
        <f t="shared" si="2"/>
        <v>0.18257418583505552</v>
      </c>
      <c r="K8" s="20" t="s">
        <v>58</v>
      </c>
      <c r="L8" s="11" t="s">
        <v>59</v>
      </c>
      <c r="M8" s="11" t="s">
        <v>60</v>
      </c>
      <c r="N8" s="11" t="s">
        <v>61</v>
      </c>
      <c r="O8" s="11" t="s">
        <v>62</v>
      </c>
      <c r="P8" s="13" t="s">
        <v>67</v>
      </c>
      <c r="Q8" s="14"/>
      <c r="R8" s="1" t="s">
        <v>63</v>
      </c>
    </row>
    <row r="9" spans="2:18" x14ac:dyDescent="0.3">
      <c r="B9" s="1" t="s">
        <v>53</v>
      </c>
      <c r="C9" s="8">
        <v>6.1</v>
      </c>
      <c r="D9" s="8">
        <v>6.1</v>
      </c>
      <c r="E9" s="8">
        <v>6</v>
      </c>
      <c r="F9" s="8">
        <v>5.9</v>
      </c>
      <c r="G9" s="8">
        <f t="shared" si="0"/>
        <v>24.1</v>
      </c>
      <c r="H9" s="1">
        <f t="shared" si="1"/>
        <v>6.0250000000000004</v>
      </c>
      <c r="I9">
        <f t="shared" si="2"/>
        <v>9.5742710775633469E-2</v>
      </c>
      <c r="K9" s="21"/>
      <c r="L9" s="12"/>
      <c r="M9" s="12"/>
      <c r="N9" s="12"/>
      <c r="O9" s="12"/>
      <c r="P9" s="8">
        <v>0.01</v>
      </c>
      <c r="Q9" s="7">
        <v>0.05</v>
      </c>
      <c r="R9" s="1"/>
    </row>
    <row r="10" spans="2:18" x14ac:dyDescent="0.3">
      <c r="B10" s="1" t="s">
        <v>73</v>
      </c>
      <c r="C10" s="8">
        <v>5.9</v>
      </c>
      <c r="D10" s="8">
        <v>5.9</v>
      </c>
      <c r="E10" s="8">
        <v>5.9</v>
      </c>
      <c r="F10" s="8">
        <v>5.9</v>
      </c>
      <c r="G10" s="8">
        <f t="shared" si="0"/>
        <v>23.6</v>
      </c>
      <c r="H10" s="1">
        <f t="shared" si="1"/>
        <v>5.9</v>
      </c>
      <c r="I10">
        <f t="shared" si="2"/>
        <v>0</v>
      </c>
      <c r="K10" s="1" t="s">
        <v>64</v>
      </c>
      <c r="L10" s="1">
        <f>L5-1</f>
        <v>3</v>
      </c>
      <c r="M10" s="1">
        <f>(SUMSQ(C12:F12)/L4)-L7</f>
        <v>0.3145833333334167</v>
      </c>
      <c r="N10" s="1">
        <f>M10/L10</f>
        <v>0.1048611111111389</v>
      </c>
      <c r="O10" s="1">
        <f>N10/N12</f>
        <v>1.8174587737766952E-3</v>
      </c>
      <c r="P10" s="1">
        <f>FINV(P9,L10,L12)</f>
        <v>5.4169648578184191</v>
      </c>
      <c r="Q10" s="1">
        <f>FINV(Q9,L10,L12)</f>
        <v>3.2873821046365093</v>
      </c>
      <c r="R10" s="1" t="s">
        <v>68</v>
      </c>
    </row>
    <row r="11" spans="2:18" x14ac:dyDescent="0.3">
      <c r="B11" s="1" t="s">
        <v>12</v>
      </c>
      <c r="C11" s="8">
        <v>5.8</v>
      </c>
      <c r="D11" s="8">
        <v>5.6</v>
      </c>
      <c r="E11" s="8">
        <v>5.4</v>
      </c>
      <c r="F11" s="8">
        <v>5.2</v>
      </c>
      <c r="G11" s="8">
        <f t="shared" si="0"/>
        <v>21.999999999999996</v>
      </c>
      <c r="H11" s="1">
        <f>AVERAGE(C11:F11)</f>
        <v>5.4999999999999991</v>
      </c>
      <c r="I11">
        <f t="shared" si="2"/>
        <v>0.25819888974716093</v>
      </c>
      <c r="K11" s="1" t="s">
        <v>0</v>
      </c>
      <c r="L11" s="1">
        <f>L4-1</f>
        <v>5</v>
      </c>
      <c r="M11" s="1">
        <f>(SUMSQ(G6:G11)/L5)-L7</f>
        <v>1.5670833333334713</v>
      </c>
      <c r="N11" s="1">
        <f>M11/L11</f>
        <v>0.31341666666669427</v>
      </c>
      <c r="O11" s="1">
        <f>N11/N12</f>
        <v>5.4321555879520067E-3</v>
      </c>
      <c r="P11" s="1">
        <f>FINV(P9,L11,L12)</f>
        <v>4.5556139846530046</v>
      </c>
      <c r="Q11" s="1">
        <f>FINV(Q9,L11,L12)</f>
        <v>2.9012945362361564</v>
      </c>
      <c r="R11" s="1" t="s">
        <v>68</v>
      </c>
    </row>
    <row r="12" spans="2:18" x14ac:dyDescent="0.3">
      <c r="B12" s="1" t="s">
        <v>2</v>
      </c>
      <c r="C12" s="1">
        <f>SUM(C6:C11)</f>
        <v>36.699999999999996</v>
      </c>
      <c r="D12" s="1">
        <f t="shared" ref="D12:F12" si="3">SUM(D6:D11)</f>
        <v>36.6</v>
      </c>
      <c r="E12" s="1">
        <f t="shared" si="3"/>
        <v>35.799999999999997</v>
      </c>
      <c r="F12" s="1">
        <f t="shared" si="3"/>
        <v>35</v>
      </c>
      <c r="G12" s="1">
        <f>SUM(G6:G11)</f>
        <v>144.1</v>
      </c>
      <c r="H12" s="1"/>
      <c r="K12" s="1" t="s">
        <v>65</v>
      </c>
      <c r="L12" s="1">
        <f>L13-L10-L11</f>
        <v>15</v>
      </c>
      <c r="M12" s="1">
        <f>M13-M10-M11</f>
        <v>865.4483333333327</v>
      </c>
      <c r="N12" s="1">
        <f>M12/L12</f>
        <v>57.696555555555513</v>
      </c>
      <c r="O12" s="9"/>
      <c r="P12" s="9"/>
      <c r="Q12" s="9"/>
      <c r="R12" s="9"/>
    </row>
    <row r="13" spans="2:18" x14ac:dyDescent="0.3">
      <c r="K13" s="1" t="s">
        <v>66</v>
      </c>
      <c r="L13" s="1">
        <f>L4*L5-1</f>
        <v>23</v>
      </c>
      <c r="M13" s="1">
        <f>(SUMSQ(C6:F11)-L6)</f>
        <v>867.32999999999959</v>
      </c>
      <c r="N13" s="9"/>
      <c r="O13" s="9"/>
      <c r="P13" s="9"/>
      <c r="Q13" s="9"/>
      <c r="R13" s="9"/>
    </row>
  </sheetData>
  <mergeCells count="10">
    <mergeCell ref="B4:B5"/>
    <mergeCell ref="C4:F4"/>
    <mergeCell ref="H4:H5"/>
    <mergeCell ref="G4:G5"/>
    <mergeCell ref="K8:K9"/>
    <mergeCell ref="L8:L9"/>
    <mergeCell ref="M8:M9"/>
    <mergeCell ref="N8:N9"/>
    <mergeCell ref="O8:O9"/>
    <mergeCell ref="P8:Q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B2969-11AA-491E-87C4-5D547819FC07}">
  <dimension ref="B4:U38"/>
  <sheetViews>
    <sheetView topLeftCell="N1" workbookViewId="0">
      <selection activeCell="T6" sqref="T6:U13"/>
    </sheetView>
  </sheetViews>
  <sheetFormatPr defaultRowHeight="14.4" x14ac:dyDescent="0.3"/>
  <cols>
    <col min="2" max="2" width="9.88671875" customWidth="1"/>
    <col min="3" max="3" width="14.77734375" customWidth="1"/>
    <col min="4" max="4" width="14.109375" customWidth="1"/>
    <col min="5" max="6" width="13.88671875" customWidth="1"/>
    <col min="7" max="7" width="14.44140625" customWidth="1"/>
    <col min="8" max="8" width="13.44140625" customWidth="1"/>
    <col min="12" max="12" width="14.88671875" customWidth="1"/>
    <col min="13" max="13" width="13.77734375" customWidth="1"/>
    <col min="14" max="14" width="13.6640625" customWidth="1"/>
    <col min="15" max="16" width="14.6640625" customWidth="1"/>
    <col min="17" max="17" width="13.21875" customWidth="1"/>
  </cols>
  <sheetData>
    <row r="4" spans="2:21" x14ac:dyDescent="0.3">
      <c r="B4" s="22" t="s">
        <v>104</v>
      </c>
      <c r="C4" s="36" t="s">
        <v>13</v>
      </c>
      <c r="D4" s="36"/>
      <c r="E4" s="36"/>
      <c r="F4" s="36"/>
      <c r="G4" s="36"/>
      <c r="H4" s="36"/>
      <c r="K4" s="31" t="s">
        <v>111</v>
      </c>
      <c r="L4" s="39" t="s">
        <v>112</v>
      </c>
      <c r="M4" s="40"/>
      <c r="N4" s="40"/>
      <c r="O4" s="40"/>
      <c r="P4" s="40"/>
      <c r="Q4" s="41"/>
      <c r="R4" s="42"/>
      <c r="S4" s="42"/>
      <c r="T4" s="42"/>
    </row>
    <row r="5" spans="2:21" ht="15.6" customHeight="1" x14ac:dyDescent="0.3">
      <c r="B5" s="22"/>
      <c r="C5" s="10" t="s">
        <v>105</v>
      </c>
      <c r="D5" s="10" t="s">
        <v>106</v>
      </c>
      <c r="E5" s="10" t="s">
        <v>107</v>
      </c>
      <c r="F5" s="10" t="s">
        <v>108</v>
      </c>
      <c r="G5" s="10" t="s">
        <v>109</v>
      </c>
      <c r="H5" s="10" t="s">
        <v>110</v>
      </c>
      <c r="K5" s="31"/>
      <c r="L5" s="10" t="s">
        <v>105</v>
      </c>
      <c r="M5" s="10" t="s">
        <v>106</v>
      </c>
      <c r="N5" s="10" t="s">
        <v>107</v>
      </c>
      <c r="O5" s="10" t="s">
        <v>108</v>
      </c>
      <c r="P5" s="10" t="s">
        <v>109</v>
      </c>
      <c r="Q5" s="10" t="s">
        <v>110</v>
      </c>
      <c r="R5" s="37"/>
      <c r="S5" s="37"/>
      <c r="T5" s="37"/>
    </row>
    <row r="6" spans="2:21" ht="15.6" x14ac:dyDescent="0.3">
      <c r="B6" s="10">
        <v>1</v>
      </c>
      <c r="C6" s="10">
        <v>3</v>
      </c>
      <c r="D6" s="10">
        <v>3</v>
      </c>
      <c r="E6" s="10">
        <v>4</v>
      </c>
      <c r="F6" s="10">
        <v>5</v>
      </c>
      <c r="G6" s="10">
        <v>3</v>
      </c>
      <c r="H6" s="10">
        <v>3</v>
      </c>
      <c r="K6" s="32">
        <v>1</v>
      </c>
      <c r="L6" s="10">
        <v>2.5</v>
      </c>
      <c r="M6" s="10">
        <v>2.5</v>
      </c>
      <c r="N6" s="10">
        <v>5</v>
      </c>
      <c r="O6" s="10">
        <v>6</v>
      </c>
      <c r="P6" s="10">
        <v>2.5</v>
      </c>
      <c r="Q6" s="10">
        <v>2.5</v>
      </c>
      <c r="R6" s="37">
        <f>SUM(L6:Q6)</f>
        <v>21</v>
      </c>
      <c r="S6" s="37"/>
      <c r="T6" s="37" t="s">
        <v>55</v>
      </c>
      <c r="U6">
        <v>6</v>
      </c>
    </row>
    <row r="7" spans="2:21" ht="15.6" x14ac:dyDescent="0.3">
      <c r="B7" s="10">
        <v>2</v>
      </c>
      <c r="C7" s="10">
        <v>4</v>
      </c>
      <c r="D7" s="10">
        <v>4</v>
      </c>
      <c r="E7" s="10">
        <v>4</v>
      </c>
      <c r="F7" s="10">
        <v>4</v>
      </c>
      <c r="G7" s="10">
        <v>4</v>
      </c>
      <c r="H7" s="10">
        <v>4</v>
      </c>
      <c r="K7" s="32">
        <v>2</v>
      </c>
      <c r="L7" s="10">
        <v>3.5</v>
      </c>
      <c r="M7" s="10">
        <v>3.5</v>
      </c>
      <c r="N7" s="10">
        <v>3.5</v>
      </c>
      <c r="O7" s="10">
        <v>3.5</v>
      </c>
      <c r="P7" s="10">
        <v>3.5</v>
      </c>
      <c r="Q7" s="10">
        <v>3.5</v>
      </c>
      <c r="R7" s="37">
        <f t="shared" ref="R7:R35" si="0">SUM(L7:Q7)</f>
        <v>21</v>
      </c>
      <c r="S7" s="37"/>
      <c r="T7" s="37" t="s">
        <v>115</v>
      </c>
      <c r="U7">
        <v>30</v>
      </c>
    </row>
    <row r="8" spans="2:21" ht="15.6" x14ac:dyDescent="0.3">
      <c r="B8" s="10">
        <v>3</v>
      </c>
      <c r="C8" s="10">
        <v>3</v>
      </c>
      <c r="D8" s="10">
        <v>3</v>
      </c>
      <c r="E8" s="10">
        <v>3</v>
      </c>
      <c r="F8" s="10">
        <v>2</v>
      </c>
      <c r="G8" s="10">
        <v>3</v>
      </c>
      <c r="H8" s="10">
        <v>4</v>
      </c>
      <c r="K8" s="32">
        <v>3</v>
      </c>
      <c r="L8" s="10">
        <v>3.5</v>
      </c>
      <c r="M8" s="10">
        <v>3.5</v>
      </c>
      <c r="N8" s="10">
        <v>3.5</v>
      </c>
      <c r="O8" s="10">
        <v>1</v>
      </c>
      <c r="P8" s="10">
        <v>3.5</v>
      </c>
      <c r="Q8" s="10">
        <v>6</v>
      </c>
      <c r="R8" s="37">
        <f t="shared" si="0"/>
        <v>21</v>
      </c>
      <c r="S8" s="37"/>
      <c r="T8" s="37"/>
    </row>
    <row r="9" spans="2:21" ht="15.6" x14ac:dyDescent="0.3">
      <c r="B9" s="10">
        <v>4</v>
      </c>
      <c r="C9" s="10">
        <v>4</v>
      </c>
      <c r="D9" s="10">
        <v>5</v>
      </c>
      <c r="E9" s="10">
        <v>2</v>
      </c>
      <c r="F9" s="10">
        <v>2</v>
      </c>
      <c r="G9" s="10">
        <v>2</v>
      </c>
      <c r="H9" s="10">
        <v>2</v>
      </c>
      <c r="K9" s="32">
        <v>4</v>
      </c>
      <c r="L9" s="10">
        <v>3</v>
      </c>
      <c r="M9" s="10">
        <v>6</v>
      </c>
      <c r="N9" s="10">
        <v>3</v>
      </c>
      <c r="O9" s="10">
        <v>3</v>
      </c>
      <c r="P9" s="10">
        <v>3</v>
      </c>
      <c r="Q9" s="10">
        <v>3</v>
      </c>
      <c r="R9" s="37">
        <f t="shared" si="0"/>
        <v>21</v>
      </c>
      <c r="S9" s="37"/>
      <c r="T9" s="37"/>
    </row>
    <row r="10" spans="2:21" ht="15.6" x14ac:dyDescent="0.3">
      <c r="B10" s="10">
        <v>5</v>
      </c>
      <c r="C10" s="10">
        <v>4</v>
      </c>
      <c r="D10" s="10">
        <v>3</v>
      </c>
      <c r="E10" s="10">
        <v>3</v>
      </c>
      <c r="F10" s="10">
        <v>3</v>
      </c>
      <c r="G10" s="10">
        <v>3</v>
      </c>
      <c r="H10" s="10">
        <v>2</v>
      </c>
      <c r="K10" s="32">
        <v>5</v>
      </c>
      <c r="L10" s="10">
        <v>6</v>
      </c>
      <c r="M10" s="10">
        <v>3.5</v>
      </c>
      <c r="N10" s="10">
        <v>3.5</v>
      </c>
      <c r="O10" s="10">
        <v>3.5</v>
      </c>
      <c r="P10" s="10">
        <v>3.5</v>
      </c>
      <c r="Q10" s="10">
        <v>1</v>
      </c>
      <c r="R10" s="37">
        <f t="shared" si="0"/>
        <v>21</v>
      </c>
      <c r="S10" s="37"/>
      <c r="T10" s="37" t="s">
        <v>116</v>
      </c>
      <c r="U10">
        <f>(12/((U6*U7)*(U6+1))*SUMSQ(L36:Q36)-3*(U7)*(U6+1))</f>
        <v>6.3047619047620174</v>
      </c>
    </row>
    <row r="11" spans="2:21" ht="15.6" x14ac:dyDescent="0.3">
      <c r="B11" s="10">
        <v>6</v>
      </c>
      <c r="C11" s="10">
        <v>4</v>
      </c>
      <c r="D11" s="10">
        <v>4</v>
      </c>
      <c r="E11" s="10">
        <v>4</v>
      </c>
      <c r="F11" s="10">
        <v>1</v>
      </c>
      <c r="G11" s="10">
        <v>1</v>
      </c>
      <c r="H11" s="10">
        <v>1</v>
      </c>
      <c r="K11" s="32">
        <v>6</v>
      </c>
      <c r="L11" s="10">
        <v>5</v>
      </c>
      <c r="M11" s="10">
        <v>5</v>
      </c>
      <c r="N11" s="10">
        <v>5</v>
      </c>
      <c r="O11" s="10">
        <v>2</v>
      </c>
      <c r="P11" s="10">
        <v>2</v>
      </c>
      <c r="Q11" s="10">
        <v>2</v>
      </c>
      <c r="R11" s="37">
        <f t="shared" si="0"/>
        <v>21</v>
      </c>
      <c r="S11" s="37"/>
      <c r="T11" s="37" t="s">
        <v>117</v>
      </c>
      <c r="U11">
        <f>_xlfn.CHISQ.INV.RT(0.05,5)</f>
        <v>11.070497693516353</v>
      </c>
    </row>
    <row r="12" spans="2:21" ht="15.6" x14ac:dyDescent="0.3">
      <c r="B12" s="10">
        <v>7</v>
      </c>
      <c r="C12" s="10">
        <v>3</v>
      </c>
      <c r="D12" s="10">
        <v>3</v>
      </c>
      <c r="E12" s="10">
        <v>3</v>
      </c>
      <c r="F12" s="10">
        <v>3</v>
      </c>
      <c r="G12" s="10">
        <v>3</v>
      </c>
      <c r="H12" s="10">
        <v>3</v>
      </c>
      <c r="K12" s="32">
        <v>7</v>
      </c>
      <c r="L12" s="10">
        <v>3.5</v>
      </c>
      <c r="M12" s="10">
        <v>3.5</v>
      </c>
      <c r="N12" s="10">
        <v>3.5</v>
      </c>
      <c r="O12" s="10">
        <v>3.5</v>
      </c>
      <c r="P12" s="10">
        <v>3.5</v>
      </c>
      <c r="Q12" s="10">
        <v>3.5</v>
      </c>
      <c r="R12" s="37">
        <f t="shared" si="0"/>
        <v>21</v>
      </c>
      <c r="S12" s="37"/>
      <c r="T12" s="37"/>
    </row>
    <row r="13" spans="2:21" ht="15.6" x14ac:dyDescent="0.3">
      <c r="B13" s="10">
        <v>8</v>
      </c>
      <c r="C13" s="10">
        <v>4</v>
      </c>
      <c r="D13" s="10">
        <v>3</v>
      </c>
      <c r="E13" s="10">
        <v>4</v>
      </c>
      <c r="F13" s="10">
        <v>3</v>
      </c>
      <c r="G13" s="10">
        <v>4</v>
      </c>
      <c r="H13" s="10">
        <v>3</v>
      </c>
      <c r="K13" s="32">
        <v>8</v>
      </c>
      <c r="L13" s="10">
        <v>5</v>
      </c>
      <c r="M13" s="10">
        <v>2</v>
      </c>
      <c r="N13" s="10">
        <v>5</v>
      </c>
      <c r="O13" s="10">
        <v>2</v>
      </c>
      <c r="P13" s="10">
        <v>5</v>
      </c>
      <c r="Q13" s="10">
        <v>2</v>
      </c>
      <c r="R13" s="37">
        <f t="shared" si="0"/>
        <v>21</v>
      </c>
      <c r="S13" s="37"/>
      <c r="T13" s="37" t="s">
        <v>118</v>
      </c>
      <c r="U13" t="s">
        <v>119</v>
      </c>
    </row>
    <row r="14" spans="2:21" ht="15.6" x14ac:dyDescent="0.3">
      <c r="B14" s="10">
        <v>9</v>
      </c>
      <c r="C14" s="10">
        <v>4</v>
      </c>
      <c r="D14" s="10">
        <v>2</v>
      </c>
      <c r="E14" s="10">
        <v>2</v>
      </c>
      <c r="F14" s="10">
        <v>4</v>
      </c>
      <c r="G14" s="10">
        <v>4</v>
      </c>
      <c r="H14" s="10">
        <v>4</v>
      </c>
      <c r="K14" s="32">
        <v>9</v>
      </c>
      <c r="L14" s="10">
        <v>4.5</v>
      </c>
      <c r="M14" s="10">
        <v>1.5</v>
      </c>
      <c r="N14" s="10">
        <v>1.5</v>
      </c>
      <c r="O14" s="10">
        <v>4.5</v>
      </c>
      <c r="P14" s="10">
        <v>4.5</v>
      </c>
      <c r="Q14" s="10">
        <v>4.5</v>
      </c>
      <c r="R14" s="37">
        <f t="shared" si="0"/>
        <v>21</v>
      </c>
      <c r="S14" s="37"/>
      <c r="T14" s="37"/>
    </row>
    <row r="15" spans="2:21" ht="15.6" x14ac:dyDescent="0.3">
      <c r="B15" s="10">
        <v>10</v>
      </c>
      <c r="C15" s="10">
        <v>5</v>
      </c>
      <c r="D15" s="10">
        <v>4</v>
      </c>
      <c r="E15" s="10">
        <v>4</v>
      </c>
      <c r="F15" s="10">
        <v>4</v>
      </c>
      <c r="G15" s="10">
        <v>4</v>
      </c>
      <c r="H15" s="10">
        <v>4</v>
      </c>
      <c r="K15" s="32">
        <v>10</v>
      </c>
      <c r="L15" s="10">
        <v>6</v>
      </c>
      <c r="M15" s="10">
        <v>3</v>
      </c>
      <c r="N15" s="10">
        <v>3</v>
      </c>
      <c r="O15" s="10">
        <v>3</v>
      </c>
      <c r="P15" s="10">
        <v>3</v>
      </c>
      <c r="Q15" s="10">
        <v>3</v>
      </c>
      <c r="R15" s="37">
        <f t="shared" si="0"/>
        <v>21</v>
      </c>
      <c r="S15" s="37"/>
      <c r="T15" s="37"/>
    </row>
    <row r="16" spans="2:21" ht="15.6" x14ac:dyDescent="0.3">
      <c r="B16" s="10">
        <v>11</v>
      </c>
      <c r="C16" s="10">
        <v>5</v>
      </c>
      <c r="D16" s="10">
        <v>3</v>
      </c>
      <c r="E16" s="10">
        <v>2</v>
      </c>
      <c r="F16" s="10">
        <v>4</v>
      </c>
      <c r="G16" s="10">
        <v>4</v>
      </c>
      <c r="H16" s="10">
        <v>3</v>
      </c>
      <c r="K16" s="32">
        <v>11</v>
      </c>
      <c r="L16" s="10">
        <v>6</v>
      </c>
      <c r="M16" s="10">
        <v>2.5</v>
      </c>
      <c r="N16" s="10">
        <v>1</v>
      </c>
      <c r="O16" s="10">
        <v>4.5</v>
      </c>
      <c r="P16" s="10">
        <v>4.5</v>
      </c>
      <c r="Q16" s="10">
        <v>2.5</v>
      </c>
      <c r="R16" s="37">
        <f t="shared" si="0"/>
        <v>21</v>
      </c>
      <c r="S16" s="37"/>
      <c r="T16" s="37"/>
    </row>
    <row r="17" spans="2:20" ht="15.6" x14ac:dyDescent="0.3">
      <c r="B17" s="10">
        <v>12</v>
      </c>
      <c r="C17" s="10">
        <v>5</v>
      </c>
      <c r="D17" s="10">
        <v>4</v>
      </c>
      <c r="E17" s="10">
        <v>4</v>
      </c>
      <c r="F17" s="10">
        <v>2</v>
      </c>
      <c r="G17" s="10">
        <v>2</v>
      </c>
      <c r="H17" s="10">
        <v>5</v>
      </c>
      <c r="K17" s="32">
        <v>12</v>
      </c>
      <c r="L17" s="10">
        <v>5.5</v>
      </c>
      <c r="M17" s="10">
        <v>3.5</v>
      </c>
      <c r="N17" s="10">
        <v>3.5</v>
      </c>
      <c r="O17" s="10">
        <v>1.5</v>
      </c>
      <c r="P17" s="10">
        <v>1.5</v>
      </c>
      <c r="Q17" s="10">
        <v>5.5</v>
      </c>
      <c r="R17" s="37">
        <f t="shared" si="0"/>
        <v>21</v>
      </c>
      <c r="S17" s="37"/>
      <c r="T17" s="37"/>
    </row>
    <row r="18" spans="2:20" ht="15.6" x14ac:dyDescent="0.3">
      <c r="B18" s="10">
        <v>13</v>
      </c>
      <c r="C18" s="10">
        <v>2</v>
      </c>
      <c r="D18" s="10">
        <v>4</v>
      </c>
      <c r="E18" s="10">
        <v>5</v>
      </c>
      <c r="F18" s="10">
        <v>4</v>
      </c>
      <c r="G18" s="10">
        <v>5</v>
      </c>
      <c r="H18" s="10">
        <v>4</v>
      </c>
      <c r="K18" s="32">
        <v>13</v>
      </c>
      <c r="L18" s="10">
        <v>1</v>
      </c>
      <c r="M18" s="10">
        <v>3</v>
      </c>
      <c r="N18" s="10">
        <v>5.5</v>
      </c>
      <c r="O18" s="10">
        <v>3</v>
      </c>
      <c r="P18" s="10">
        <v>5.5</v>
      </c>
      <c r="Q18" s="10">
        <v>3</v>
      </c>
      <c r="R18" s="37">
        <f t="shared" si="0"/>
        <v>21</v>
      </c>
      <c r="S18" s="37"/>
      <c r="T18" s="37"/>
    </row>
    <row r="19" spans="2:20" ht="15.6" x14ac:dyDescent="0.3">
      <c r="B19" s="10">
        <v>14</v>
      </c>
      <c r="C19" s="10">
        <v>5</v>
      </c>
      <c r="D19" s="10">
        <v>5</v>
      </c>
      <c r="E19" s="10">
        <v>5</v>
      </c>
      <c r="F19" s="10">
        <v>5</v>
      </c>
      <c r="G19" s="10">
        <v>5</v>
      </c>
      <c r="H19" s="10">
        <v>5</v>
      </c>
      <c r="K19" s="32">
        <v>14</v>
      </c>
      <c r="L19" s="10">
        <v>3.5</v>
      </c>
      <c r="M19" s="10">
        <v>3.5</v>
      </c>
      <c r="N19" s="10">
        <v>3.5</v>
      </c>
      <c r="O19" s="10">
        <v>3.5</v>
      </c>
      <c r="P19" s="10">
        <v>3.5</v>
      </c>
      <c r="Q19" s="10">
        <v>3.5</v>
      </c>
      <c r="R19" s="37">
        <f t="shared" si="0"/>
        <v>21</v>
      </c>
      <c r="S19" s="37"/>
      <c r="T19" s="37"/>
    </row>
    <row r="20" spans="2:20" ht="15.6" x14ac:dyDescent="0.3">
      <c r="B20" s="10">
        <v>15</v>
      </c>
      <c r="C20" s="10">
        <v>3</v>
      </c>
      <c r="D20" s="10">
        <v>3</v>
      </c>
      <c r="E20" s="10">
        <v>3</v>
      </c>
      <c r="F20" s="10">
        <v>4</v>
      </c>
      <c r="G20" s="10">
        <v>3</v>
      </c>
      <c r="H20" s="10">
        <v>3</v>
      </c>
      <c r="K20" s="32">
        <v>15</v>
      </c>
      <c r="L20" s="10">
        <v>3</v>
      </c>
      <c r="M20" s="10">
        <v>3</v>
      </c>
      <c r="N20" s="10">
        <v>3</v>
      </c>
      <c r="O20" s="10">
        <v>6</v>
      </c>
      <c r="P20" s="10">
        <v>3</v>
      </c>
      <c r="Q20" s="10">
        <v>3</v>
      </c>
      <c r="R20" s="37">
        <f t="shared" si="0"/>
        <v>21</v>
      </c>
      <c r="S20" s="37"/>
      <c r="T20" s="37"/>
    </row>
    <row r="21" spans="2:20" ht="15.6" x14ac:dyDescent="0.3">
      <c r="B21" s="10">
        <v>16</v>
      </c>
      <c r="C21" s="10">
        <v>5</v>
      </c>
      <c r="D21" s="10">
        <v>4</v>
      </c>
      <c r="E21" s="10">
        <v>4</v>
      </c>
      <c r="F21" s="10">
        <v>4</v>
      </c>
      <c r="G21" s="10">
        <v>4</v>
      </c>
      <c r="H21" s="10">
        <v>4</v>
      </c>
      <c r="K21" s="32">
        <v>16</v>
      </c>
      <c r="L21" s="10">
        <v>6</v>
      </c>
      <c r="M21" s="10">
        <v>3</v>
      </c>
      <c r="N21" s="10">
        <v>3</v>
      </c>
      <c r="O21" s="10">
        <v>3</v>
      </c>
      <c r="P21" s="10">
        <v>3</v>
      </c>
      <c r="Q21" s="10">
        <v>3</v>
      </c>
      <c r="R21" s="37">
        <f t="shared" si="0"/>
        <v>21</v>
      </c>
      <c r="S21" s="37"/>
      <c r="T21" s="37"/>
    </row>
    <row r="22" spans="2:20" ht="15.6" x14ac:dyDescent="0.3">
      <c r="B22" s="10">
        <v>17</v>
      </c>
      <c r="C22" s="10">
        <v>4</v>
      </c>
      <c r="D22" s="10">
        <v>1</v>
      </c>
      <c r="E22" s="10">
        <v>3</v>
      </c>
      <c r="F22" s="10">
        <v>4</v>
      </c>
      <c r="G22" s="10">
        <v>5</v>
      </c>
      <c r="H22" s="10">
        <v>1</v>
      </c>
      <c r="K22" s="32">
        <v>17</v>
      </c>
      <c r="L22" s="10">
        <v>4.5</v>
      </c>
      <c r="M22" s="10">
        <v>1.5</v>
      </c>
      <c r="N22" s="10">
        <v>3</v>
      </c>
      <c r="O22" s="10">
        <v>4.5</v>
      </c>
      <c r="P22" s="10">
        <v>6</v>
      </c>
      <c r="Q22" s="10">
        <v>1.5</v>
      </c>
      <c r="R22" s="37">
        <f t="shared" si="0"/>
        <v>21</v>
      </c>
      <c r="S22" s="37"/>
      <c r="T22" s="37"/>
    </row>
    <row r="23" spans="2:20" ht="15.6" x14ac:dyDescent="0.3">
      <c r="B23" s="10">
        <v>18</v>
      </c>
      <c r="C23" s="10">
        <v>3</v>
      </c>
      <c r="D23" s="10">
        <v>5</v>
      </c>
      <c r="E23" s="10">
        <v>4</v>
      </c>
      <c r="F23" s="10">
        <v>2</v>
      </c>
      <c r="G23" s="10">
        <v>4</v>
      </c>
      <c r="H23" s="10">
        <v>3</v>
      </c>
      <c r="K23" s="32">
        <v>18</v>
      </c>
      <c r="L23" s="10">
        <v>2.5</v>
      </c>
      <c r="M23" s="10">
        <v>6</v>
      </c>
      <c r="N23" s="10">
        <v>4.5</v>
      </c>
      <c r="O23" s="10">
        <v>1</v>
      </c>
      <c r="P23" s="10">
        <v>4.5</v>
      </c>
      <c r="Q23" s="10">
        <v>2.5</v>
      </c>
      <c r="R23" s="37">
        <f t="shared" si="0"/>
        <v>21</v>
      </c>
      <c r="S23" s="37"/>
      <c r="T23" s="37"/>
    </row>
    <row r="24" spans="2:20" ht="15.6" x14ac:dyDescent="0.3">
      <c r="B24" s="10">
        <v>19</v>
      </c>
      <c r="C24" s="10">
        <v>5</v>
      </c>
      <c r="D24" s="10">
        <v>4</v>
      </c>
      <c r="E24" s="10">
        <v>2</v>
      </c>
      <c r="F24" s="10">
        <v>2</v>
      </c>
      <c r="G24" s="10">
        <v>3</v>
      </c>
      <c r="H24" s="10">
        <v>3</v>
      </c>
      <c r="K24" s="32">
        <v>19</v>
      </c>
      <c r="L24" s="10">
        <v>6</v>
      </c>
      <c r="M24" s="10">
        <v>5</v>
      </c>
      <c r="N24" s="10">
        <v>1.5</v>
      </c>
      <c r="O24" s="10">
        <v>1.5</v>
      </c>
      <c r="P24" s="10">
        <v>3.5</v>
      </c>
      <c r="Q24" s="10">
        <v>3.5</v>
      </c>
      <c r="R24" s="37">
        <f t="shared" si="0"/>
        <v>21</v>
      </c>
      <c r="S24" s="37"/>
      <c r="T24" s="37"/>
    </row>
    <row r="25" spans="2:20" ht="15.6" x14ac:dyDescent="0.3">
      <c r="B25" s="10">
        <v>20</v>
      </c>
      <c r="C25" s="10">
        <v>4</v>
      </c>
      <c r="D25" s="10">
        <v>2</v>
      </c>
      <c r="E25" s="10">
        <v>4</v>
      </c>
      <c r="F25" s="10">
        <v>3</v>
      </c>
      <c r="G25" s="10">
        <v>1</v>
      </c>
      <c r="H25" s="10">
        <v>2</v>
      </c>
      <c r="K25" s="32">
        <v>20</v>
      </c>
      <c r="L25" s="10">
        <v>5.5</v>
      </c>
      <c r="M25" s="10">
        <v>2.5</v>
      </c>
      <c r="N25" s="10">
        <v>5.5</v>
      </c>
      <c r="O25" s="10">
        <v>4</v>
      </c>
      <c r="P25" s="10">
        <v>1</v>
      </c>
      <c r="Q25" s="10">
        <v>2.5</v>
      </c>
      <c r="R25" s="37">
        <f t="shared" si="0"/>
        <v>21</v>
      </c>
      <c r="S25" s="37"/>
      <c r="T25" s="37"/>
    </row>
    <row r="26" spans="2:20" ht="15.6" x14ac:dyDescent="0.3">
      <c r="B26" s="10">
        <v>21</v>
      </c>
      <c r="C26" s="10">
        <v>4</v>
      </c>
      <c r="D26" s="10">
        <v>4</v>
      </c>
      <c r="E26" s="10">
        <v>3</v>
      </c>
      <c r="F26" s="10">
        <v>3</v>
      </c>
      <c r="G26" s="10">
        <v>1</v>
      </c>
      <c r="H26" s="10">
        <v>2</v>
      </c>
      <c r="K26" s="32">
        <v>21</v>
      </c>
      <c r="L26" s="10">
        <v>5.5</v>
      </c>
      <c r="M26" s="10">
        <v>5.5</v>
      </c>
      <c r="N26" s="10">
        <v>3.5</v>
      </c>
      <c r="O26" s="10">
        <v>3.5</v>
      </c>
      <c r="P26" s="10">
        <v>1</v>
      </c>
      <c r="Q26" s="10">
        <v>2</v>
      </c>
      <c r="R26" s="37">
        <f t="shared" si="0"/>
        <v>21</v>
      </c>
      <c r="S26" s="37"/>
      <c r="T26" s="37"/>
    </row>
    <row r="27" spans="2:20" ht="15.6" x14ac:dyDescent="0.3">
      <c r="B27" s="10">
        <v>22</v>
      </c>
      <c r="C27" s="10">
        <v>3</v>
      </c>
      <c r="D27" s="10">
        <v>2</v>
      </c>
      <c r="E27" s="10">
        <v>2</v>
      </c>
      <c r="F27" s="10">
        <v>2</v>
      </c>
      <c r="G27" s="10">
        <v>4</v>
      </c>
      <c r="H27" s="10">
        <v>1</v>
      </c>
      <c r="K27" s="32">
        <v>22</v>
      </c>
      <c r="L27" s="10">
        <v>5</v>
      </c>
      <c r="M27" s="10">
        <v>3</v>
      </c>
      <c r="N27" s="10">
        <v>3</v>
      </c>
      <c r="O27" s="10">
        <v>3</v>
      </c>
      <c r="P27" s="10">
        <v>6</v>
      </c>
      <c r="Q27" s="10">
        <v>1</v>
      </c>
      <c r="R27" s="37">
        <f t="shared" si="0"/>
        <v>21</v>
      </c>
      <c r="S27" s="37"/>
      <c r="T27" s="37"/>
    </row>
    <row r="28" spans="2:20" ht="15.6" x14ac:dyDescent="0.3">
      <c r="B28" s="10">
        <v>23</v>
      </c>
      <c r="C28" s="10">
        <v>4</v>
      </c>
      <c r="D28" s="10">
        <v>4</v>
      </c>
      <c r="E28" s="10">
        <v>4</v>
      </c>
      <c r="F28" s="10">
        <v>5</v>
      </c>
      <c r="G28" s="10">
        <v>4</v>
      </c>
      <c r="H28" s="10">
        <v>4</v>
      </c>
      <c r="K28" s="32">
        <v>23</v>
      </c>
      <c r="L28" s="10">
        <v>3</v>
      </c>
      <c r="M28" s="10">
        <v>3</v>
      </c>
      <c r="N28" s="10">
        <v>3</v>
      </c>
      <c r="O28" s="10">
        <v>6</v>
      </c>
      <c r="P28" s="10">
        <v>3</v>
      </c>
      <c r="Q28" s="10">
        <v>3</v>
      </c>
      <c r="R28" s="37">
        <f t="shared" si="0"/>
        <v>21</v>
      </c>
      <c r="S28" s="37"/>
      <c r="T28" s="37"/>
    </row>
    <row r="29" spans="2:20" ht="15.6" x14ac:dyDescent="0.3">
      <c r="B29" s="10">
        <v>24</v>
      </c>
      <c r="C29" s="10">
        <v>4</v>
      </c>
      <c r="D29" s="10">
        <v>4</v>
      </c>
      <c r="E29" s="10">
        <v>4</v>
      </c>
      <c r="F29" s="10">
        <v>4</v>
      </c>
      <c r="G29" s="10">
        <v>4</v>
      </c>
      <c r="H29" s="10">
        <v>2</v>
      </c>
      <c r="K29" s="32">
        <v>24</v>
      </c>
      <c r="L29" s="10">
        <v>4</v>
      </c>
      <c r="M29" s="10">
        <v>4</v>
      </c>
      <c r="N29" s="10">
        <v>4</v>
      </c>
      <c r="O29" s="10">
        <v>4</v>
      </c>
      <c r="P29" s="10">
        <v>4</v>
      </c>
      <c r="Q29" s="10">
        <v>1</v>
      </c>
      <c r="R29" s="37">
        <f t="shared" si="0"/>
        <v>21</v>
      </c>
      <c r="S29" s="37"/>
      <c r="T29" s="37"/>
    </row>
    <row r="30" spans="2:20" ht="15.6" x14ac:dyDescent="0.3">
      <c r="B30" s="10">
        <v>25</v>
      </c>
      <c r="C30" s="10">
        <v>4</v>
      </c>
      <c r="D30" s="10">
        <v>3</v>
      </c>
      <c r="E30" s="10">
        <v>4</v>
      </c>
      <c r="F30" s="10">
        <v>4</v>
      </c>
      <c r="G30" s="10">
        <v>3</v>
      </c>
      <c r="H30" s="10">
        <v>4</v>
      </c>
      <c r="K30" s="32">
        <v>25</v>
      </c>
      <c r="L30" s="10">
        <v>4.5</v>
      </c>
      <c r="M30" s="10">
        <v>1.5</v>
      </c>
      <c r="N30" s="10">
        <v>4.5</v>
      </c>
      <c r="O30" s="10">
        <v>4.5</v>
      </c>
      <c r="P30" s="10">
        <v>1.5</v>
      </c>
      <c r="Q30" s="10">
        <v>4.5</v>
      </c>
      <c r="R30" s="37">
        <f t="shared" si="0"/>
        <v>21</v>
      </c>
      <c r="S30" s="37"/>
      <c r="T30" s="37"/>
    </row>
    <row r="31" spans="2:20" ht="15.6" x14ac:dyDescent="0.3">
      <c r="B31" s="10">
        <v>26</v>
      </c>
      <c r="C31" s="10">
        <v>4</v>
      </c>
      <c r="D31" s="10">
        <v>4</v>
      </c>
      <c r="E31" s="10">
        <v>2</v>
      </c>
      <c r="F31" s="10">
        <v>4</v>
      </c>
      <c r="G31" s="10">
        <v>1</v>
      </c>
      <c r="H31" s="10">
        <v>5</v>
      </c>
      <c r="K31" s="32">
        <v>26</v>
      </c>
      <c r="L31" s="10">
        <v>4</v>
      </c>
      <c r="M31" s="10">
        <v>4</v>
      </c>
      <c r="N31" s="10">
        <v>2</v>
      </c>
      <c r="O31" s="10">
        <v>4</v>
      </c>
      <c r="P31" s="10">
        <v>1</v>
      </c>
      <c r="Q31" s="10">
        <v>6</v>
      </c>
      <c r="R31" s="37">
        <f t="shared" si="0"/>
        <v>21</v>
      </c>
      <c r="S31" s="37"/>
      <c r="T31" s="37"/>
    </row>
    <row r="32" spans="2:20" ht="15.6" x14ac:dyDescent="0.3">
      <c r="B32" s="10">
        <v>27</v>
      </c>
      <c r="C32" s="10">
        <v>4</v>
      </c>
      <c r="D32" s="10">
        <v>4</v>
      </c>
      <c r="E32" s="10">
        <v>4</v>
      </c>
      <c r="F32" s="10">
        <v>4</v>
      </c>
      <c r="G32" s="10">
        <v>4</v>
      </c>
      <c r="H32" s="10">
        <v>4</v>
      </c>
      <c r="K32" s="32">
        <v>27</v>
      </c>
      <c r="L32" s="10">
        <v>3.5</v>
      </c>
      <c r="M32" s="10">
        <v>3.5</v>
      </c>
      <c r="N32" s="10">
        <v>3.5</v>
      </c>
      <c r="O32" s="10">
        <v>3.5</v>
      </c>
      <c r="P32" s="10">
        <v>3.5</v>
      </c>
      <c r="Q32" s="10">
        <v>3.5</v>
      </c>
      <c r="R32" s="37">
        <f t="shared" si="0"/>
        <v>21</v>
      </c>
      <c r="S32" s="37"/>
      <c r="T32" s="37"/>
    </row>
    <row r="33" spans="2:20" ht="15.6" x14ac:dyDescent="0.3">
      <c r="B33" s="10">
        <v>28</v>
      </c>
      <c r="C33" s="10">
        <v>3</v>
      </c>
      <c r="D33" s="10">
        <v>3</v>
      </c>
      <c r="E33" s="10">
        <v>3</v>
      </c>
      <c r="F33" s="10">
        <v>3</v>
      </c>
      <c r="G33" s="10">
        <v>3</v>
      </c>
      <c r="H33" s="10">
        <v>3</v>
      </c>
      <c r="K33" s="32">
        <v>28</v>
      </c>
      <c r="L33" s="10">
        <v>3.5</v>
      </c>
      <c r="M33" s="10">
        <v>3.5</v>
      </c>
      <c r="N33" s="10">
        <v>3.5</v>
      </c>
      <c r="O33" s="10">
        <v>3.5</v>
      </c>
      <c r="P33" s="10">
        <v>3.5</v>
      </c>
      <c r="Q33" s="10">
        <v>3.5</v>
      </c>
      <c r="R33" s="37">
        <f t="shared" si="0"/>
        <v>21</v>
      </c>
      <c r="S33" s="37"/>
      <c r="T33" s="37"/>
    </row>
    <row r="34" spans="2:20" ht="15.6" x14ac:dyDescent="0.3">
      <c r="B34" s="10">
        <v>29</v>
      </c>
      <c r="C34" s="10">
        <v>5</v>
      </c>
      <c r="D34" s="10">
        <v>5</v>
      </c>
      <c r="E34" s="10">
        <v>5</v>
      </c>
      <c r="F34" s="10">
        <v>5</v>
      </c>
      <c r="G34" s="10">
        <v>5</v>
      </c>
      <c r="H34" s="10">
        <v>5</v>
      </c>
      <c r="K34" s="32">
        <v>29</v>
      </c>
      <c r="L34" s="10">
        <v>3.5</v>
      </c>
      <c r="M34" s="10">
        <v>3.5</v>
      </c>
      <c r="N34" s="10">
        <v>3.5</v>
      </c>
      <c r="O34" s="10">
        <v>3.5</v>
      </c>
      <c r="P34" s="10">
        <v>3.5</v>
      </c>
      <c r="Q34" s="10">
        <v>3.5</v>
      </c>
      <c r="R34" s="37">
        <f t="shared" si="0"/>
        <v>21</v>
      </c>
      <c r="S34" s="37"/>
      <c r="T34" s="37"/>
    </row>
    <row r="35" spans="2:20" ht="15.6" x14ac:dyDescent="0.3">
      <c r="B35" s="10">
        <v>30</v>
      </c>
      <c r="C35" s="10">
        <v>5</v>
      </c>
      <c r="D35" s="10">
        <v>5</v>
      </c>
      <c r="E35" s="10">
        <v>5</v>
      </c>
      <c r="F35" s="10">
        <v>2</v>
      </c>
      <c r="G35" s="10">
        <v>2</v>
      </c>
      <c r="H35" s="10">
        <v>5</v>
      </c>
      <c r="K35" s="32">
        <v>30</v>
      </c>
      <c r="L35" s="10">
        <v>4.5</v>
      </c>
      <c r="M35" s="10">
        <v>4.5</v>
      </c>
      <c r="N35" s="10">
        <v>4.5</v>
      </c>
      <c r="O35" s="10">
        <v>1.5</v>
      </c>
      <c r="P35" s="10">
        <v>1.5</v>
      </c>
      <c r="Q35" s="10">
        <v>4.5</v>
      </c>
      <c r="R35" s="37">
        <f t="shared" si="0"/>
        <v>21</v>
      </c>
      <c r="S35" s="37"/>
      <c r="T35" s="37"/>
    </row>
    <row r="36" spans="2:20" x14ac:dyDescent="0.3">
      <c r="B36" s="33" t="s">
        <v>66</v>
      </c>
      <c r="C36" s="33">
        <f>SUM(C6:C35)</f>
        <v>119</v>
      </c>
      <c r="D36" s="33">
        <f t="shared" ref="D36:H36" si="1">SUM(D6:D35)</f>
        <v>107</v>
      </c>
      <c r="E36" s="33">
        <f t="shared" si="1"/>
        <v>105</v>
      </c>
      <c r="F36" s="33">
        <f t="shared" si="1"/>
        <v>101</v>
      </c>
      <c r="G36" s="33">
        <f t="shared" si="1"/>
        <v>98</v>
      </c>
      <c r="H36" s="33">
        <f t="shared" si="1"/>
        <v>98</v>
      </c>
      <c r="K36" s="33" t="s">
        <v>66</v>
      </c>
      <c r="L36" s="33">
        <f>SUM(L6:L35)</f>
        <v>127</v>
      </c>
      <c r="M36" s="33">
        <f t="shared" ref="M36:T36" si="2">SUM(M6:M35)</f>
        <v>103.5</v>
      </c>
      <c r="N36" s="33">
        <f t="shared" si="2"/>
        <v>105.5</v>
      </c>
      <c r="O36" s="33">
        <f t="shared" si="2"/>
        <v>101.5</v>
      </c>
      <c r="P36" s="33">
        <f t="shared" si="2"/>
        <v>98.5</v>
      </c>
      <c r="Q36" s="33">
        <f t="shared" si="2"/>
        <v>94</v>
      </c>
      <c r="R36" s="37"/>
      <c r="S36" s="37"/>
      <c r="T36" s="37"/>
    </row>
    <row r="37" spans="2:20" x14ac:dyDescent="0.3">
      <c r="B37" s="34" t="s">
        <v>113</v>
      </c>
      <c r="C37" s="35">
        <f t="shared" ref="C37:H37" si="3">AVERAGE(C6:C35)</f>
        <v>3.9666666666666668</v>
      </c>
      <c r="D37" s="35">
        <f t="shared" si="3"/>
        <v>3.5666666666666669</v>
      </c>
      <c r="E37" s="35">
        <f t="shared" si="3"/>
        <v>3.5</v>
      </c>
      <c r="F37" s="35">
        <f t="shared" si="3"/>
        <v>3.3666666666666667</v>
      </c>
      <c r="G37" s="35">
        <f t="shared" si="3"/>
        <v>3.2666666666666666</v>
      </c>
      <c r="H37" s="35">
        <f t="shared" si="3"/>
        <v>3.2666666666666666</v>
      </c>
      <c r="K37" s="34" t="s">
        <v>113</v>
      </c>
      <c r="L37" s="35">
        <f t="shared" ref="L37:T37" si="4">AVERAGE(L6:L35)</f>
        <v>4.2333333333333334</v>
      </c>
      <c r="M37" s="35">
        <f t="shared" si="4"/>
        <v>3.45</v>
      </c>
      <c r="N37" s="35">
        <f t="shared" si="4"/>
        <v>3.5166666666666666</v>
      </c>
      <c r="O37" s="35">
        <f t="shared" si="4"/>
        <v>3.3833333333333333</v>
      </c>
      <c r="P37" s="35">
        <f t="shared" si="4"/>
        <v>3.2833333333333332</v>
      </c>
      <c r="Q37" s="35">
        <f t="shared" si="4"/>
        <v>3.1333333333333333</v>
      </c>
      <c r="R37" s="38"/>
      <c r="S37" s="38"/>
      <c r="T37" s="38"/>
    </row>
    <row r="38" spans="2:20" x14ac:dyDescent="0.3">
      <c r="B38" s="1" t="s">
        <v>114</v>
      </c>
      <c r="C38" s="2">
        <f>STDEV(C6:C35)</f>
        <v>0.80871687784152635</v>
      </c>
      <c r="D38" s="2">
        <f t="shared" ref="D38:H38" si="5">STDEV(D6:D35)</f>
        <v>1.0063019815944516</v>
      </c>
      <c r="E38" s="2">
        <f t="shared" si="5"/>
        <v>0.97379456872020265</v>
      </c>
      <c r="F38" s="2">
        <f t="shared" si="5"/>
        <v>1.0980651740387639</v>
      </c>
      <c r="G38" s="2">
        <f t="shared" si="5"/>
        <v>1.2298957997167563</v>
      </c>
      <c r="H38" s="2">
        <f t="shared" si="5"/>
        <v>1.2298957997167563</v>
      </c>
      <c r="K38" s="1" t="s">
        <v>114</v>
      </c>
      <c r="L38" s="2">
        <f>STDEV(L6:L35)</f>
        <v>1.2780193008453877</v>
      </c>
      <c r="M38" s="2">
        <f t="shared" ref="M38:T38" si="6">STDEV(M6:M35)</f>
        <v>1.1915651833646772</v>
      </c>
      <c r="N38" s="2">
        <f t="shared" si="6"/>
        <v>1.1179054717095542</v>
      </c>
      <c r="O38" s="2">
        <f t="shared" si="6"/>
        <v>1.3562329505258133</v>
      </c>
      <c r="P38" s="2">
        <f t="shared" si="6"/>
        <v>1.3876507891554262</v>
      </c>
      <c r="Q38" s="2">
        <f t="shared" si="6"/>
        <v>1.3191777306555286</v>
      </c>
      <c r="R38" s="38"/>
      <c r="S38" s="38"/>
      <c r="T38" s="38"/>
    </row>
  </sheetData>
  <mergeCells count="4">
    <mergeCell ref="K4:K5"/>
    <mergeCell ref="B4:B5"/>
    <mergeCell ref="C4:H4"/>
    <mergeCell ref="L4:Q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4777C-AA34-4C58-B320-2EC477D9CA84}">
  <dimension ref="B4:U38"/>
  <sheetViews>
    <sheetView topLeftCell="N3" workbookViewId="0">
      <selection activeCell="T6" sqref="T6:U13"/>
    </sheetView>
  </sheetViews>
  <sheetFormatPr defaultRowHeight="14.4" x14ac:dyDescent="0.3"/>
  <cols>
    <col min="3" max="3" width="13.88671875" customWidth="1"/>
    <col min="4" max="4" width="13.6640625" customWidth="1"/>
    <col min="5" max="5" width="14.109375" customWidth="1"/>
    <col min="6" max="6" width="14.21875" customWidth="1"/>
    <col min="7" max="7" width="14.109375" customWidth="1"/>
    <col min="8" max="8" width="13.109375" customWidth="1"/>
    <col min="12" max="12" width="13.21875" customWidth="1"/>
    <col min="13" max="13" width="14.44140625" customWidth="1"/>
    <col min="14" max="14" width="14" customWidth="1"/>
    <col min="15" max="16" width="14.88671875" customWidth="1"/>
    <col min="17" max="17" width="13.77734375" customWidth="1"/>
  </cols>
  <sheetData>
    <row r="4" spans="2:21" x14ac:dyDescent="0.3">
      <c r="B4" s="22" t="s">
        <v>104</v>
      </c>
      <c r="C4" s="36" t="s">
        <v>13</v>
      </c>
      <c r="D4" s="36"/>
      <c r="E4" s="36"/>
      <c r="F4" s="36"/>
      <c r="G4" s="36"/>
      <c r="H4" s="36"/>
      <c r="K4" s="31" t="s">
        <v>111</v>
      </c>
      <c r="L4" s="39" t="s">
        <v>112</v>
      </c>
      <c r="M4" s="40"/>
      <c r="N4" s="40"/>
      <c r="O4" s="40"/>
      <c r="P4" s="40"/>
      <c r="Q4" s="41"/>
    </row>
    <row r="5" spans="2:21" ht="20.399999999999999" customHeight="1" x14ac:dyDescent="0.3">
      <c r="B5" s="22"/>
      <c r="C5" s="10" t="s">
        <v>105</v>
      </c>
      <c r="D5" s="10" t="s">
        <v>106</v>
      </c>
      <c r="E5" s="10" t="s">
        <v>107</v>
      </c>
      <c r="F5" s="10" t="s">
        <v>108</v>
      </c>
      <c r="G5" s="10" t="s">
        <v>109</v>
      </c>
      <c r="H5" s="10" t="s">
        <v>110</v>
      </c>
      <c r="K5" s="31"/>
      <c r="L5" s="10" t="s">
        <v>105</v>
      </c>
      <c r="M5" s="10" t="s">
        <v>106</v>
      </c>
      <c r="N5" s="10" t="s">
        <v>107</v>
      </c>
      <c r="O5" s="10" t="s">
        <v>108</v>
      </c>
      <c r="P5" s="10" t="s">
        <v>109</v>
      </c>
      <c r="Q5" s="10" t="s">
        <v>110</v>
      </c>
    </row>
    <row r="6" spans="2:21" ht="15.6" x14ac:dyDescent="0.3">
      <c r="B6" s="10">
        <v>1</v>
      </c>
      <c r="C6" s="10">
        <v>4</v>
      </c>
      <c r="D6" s="10">
        <v>2</v>
      </c>
      <c r="E6" s="10">
        <v>2</v>
      </c>
      <c r="F6" s="10">
        <v>4</v>
      </c>
      <c r="G6" s="10">
        <v>4</v>
      </c>
      <c r="H6" s="10">
        <v>4</v>
      </c>
      <c r="K6" s="32">
        <v>1</v>
      </c>
      <c r="L6" s="10">
        <v>4.5</v>
      </c>
      <c r="M6" s="10">
        <v>1.5</v>
      </c>
      <c r="N6" s="10">
        <v>1.5</v>
      </c>
      <c r="O6" s="10">
        <v>4.5</v>
      </c>
      <c r="P6" s="10">
        <v>4.5</v>
      </c>
      <c r="Q6" s="10">
        <v>4.5</v>
      </c>
      <c r="R6">
        <f>SUM(L6:Q6)</f>
        <v>21</v>
      </c>
      <c r="T6" s="37" t="s">
        <v>55</v>
      </c>
      <c r="U6">
        <v>6</v>
      </c>
    </row>
    <row r="7" spans="2:21" ht="15.6" x14ac:dyDescent="0.3">
      <c r="B7" s="10">
        <v>2</v>
      </c>
      <c r="C7" s="10">
        <v>4</v>
      </c>
      <c r="D7" s="10">
        <v>2</v>
      </c>
      <c r="E7" s="10">
        <v>2</v>
      </c>
      <c r="F7" s="10">
        <v>4</v>
      </c>
      <c r="G7" s="10">
        <v>4</v>
      </c>
      <c r="H7" s="10">
        <v>2</v>
      </c>
      <c r="K7" s="32">
        <v>2</v>
      </c>
      <c r="L7" s="10">
        <v>5</v>
      </c>
      <c r="M7" s="10">
        <v>2</v>
      </c>
      <c r="N7" s="10">
        <v>2</v>
      </c>
      <c r="O7" s="10">
        <v>5</v>
      </c>
      <c r="P7" s="10">
        <v>2</v>
      </c>
      <c r="Q7" s="10">
        <v>5</v>
      </c>
      <c r="R7">
        <f t="shared" ref="R7:R35" si="0">SUM(L7:Q7)</f>
        <v>21</v>
      </c>
      <c r="T7" s="37" t="s">
        <v>115</v>
      </c>
      <c r="U7">
        <v>30</v>
      </c>
    </row>
    <row r="8" spans="2:21" ht="15.6" x14ac:dyDescent="0.3">
      <c r="B8" s="10">
        <v>3</v>
      </c>
      <c r="C8" s="10">
        <v>3</v>
      </c>
      <c r="D8" s="10">
        <v>4</v>
      </c>
      <c r="E8" s="10">
        <v>4</v>
      </c>
      <c r="F8" s="10">
        <v>3</v>
      </c>
      <c r="G8" s="10">
        <v>2</v>
      </c>
      <c r="H8" s="10">
        <v>3</v>
      </c>
      <c r="K8" s="32">
        <v>3</v>
      </c>
      <c r="L8" s="10">
        <v>3</v>
      </c>
      <c r="M8" s="10">
        <v>5.5</v>
      </c>
      <c r="N8" s="10">
        <v>5.5</v>
      </c>
      <c r="O8" s="10">
        <v>3</v>
      </c>
      <c r="P8" s="10">
        <v>1</v>
      </c>
      <c r="Q8" s="10">
        <v>3</v>
      </c>
      <c r="R8">
        <f t="shared" si="0"/>
        <v>21</v>
      </c>
      <c r="T8" s="37"/>
    </row>
    <row r="9" spans="2:21" ht="15.6" x14ac:dyDescent="0.3">
      <c r="B9" s="10">
        <v>4</v>
      </c>
      <c r="C9" s="10">
        <v>2</v>
      </c>
      <c r="D9" s="10">
        <v>2</v>
      </c>
      <c r="E9" s="10">
        <v>4</v>
      </c>
      <c r="F9" s="10">
        <v>2</v>
      </c>
      <c r="G9" s="10">
        <v>2</v>
      </c>
      <c r="H9" s="10">
        <v>2</v>
      </c>
      <c r="K9" s="32">
        <v>4</v>
      </c>
      <c r="L9" s="10">
        <v>3</v>
      </c>
      <c r="M9" s="10">
        <v>3</v>
      </c>
      <c r="N9" s="10">
        <v>6</v>
      </c>
      <c r="O9" s="10">
        <v>3</v>
      </c>
      <c r="P9" s="10">
        <v>3</v>
      </c>
      <c r="Q9" s="10">
        <v>3</v>
      </c>
      <c r="R9">
        <f t="shared" si="0"/>
        <v>21</v>
      </c>
      <c r="T9" s="37"/>
    </row>
    <row r="10" spans="2:21" ht="15.6" x14ac:dyDescent="0.3">
      <c r="B10" s="10">
        <v>5</v>
      </c>
      <c r="C10" s="10">
        <v>3</v>
      </c>
      <c r="D10" s="10">
        <v>2</v>
      </c>
      <c r="E10" s="10">
        <v>2</v>
      </c>
      <c r="F10" s="10">
        <v>4</v>
      </c>
      <c r="G10" s="10">
        <v>4</v>
      </c>
      <c r="H10" s="10">
        <v>3</v>
      </c>
      <c r="K10" s="32">
        <v>5</v>
      </c>
      <c r="L10" s="10">
        <v>3.5</v>
      </c>
      <c r="M10" s="10">
        <v>1.5</v>
      </c>
      <c r="N10" s="10">
        <v>1.5</v>
      </c>
      <c r="O10" s="10">
        <v>5.5</v>
      </c>
      <c r="P10" s="10">
        <v>5.5</v>
      </c>
      <c r="Q10" s="10">
        <v>3.5</v>
      </c>
      <c r="R10">
        <f t="shared" si="0"/>
        <v>21</v>
      </c>
      <c r="T10" s="37" t="s">
        <v>116</v>
      </c>
      <c r="U10">
        <f>(12/((U6*U7)*(U6+1))*SUMSQ(L36:Q36)-3*(U7)*(U6+1))</f>
        <v>8.6285714285714903</v>
      </c>
    </row>
    <row r="11" spans="2:21" ht="15.6" x14ac:dyDescent="0.3">
      <c r="B11" s="10">
        <v>6</v>
      </c>
      <c r="C11" s="10">
        <v>4</v>
      </c>
      <c r="D11" s="10">
        <v>5</v>
      </c>
      <c r="E11" s="10">
        <v>5</v>
      </c>
      <c r="F11" s="10">
        <v>2</v>
      </c>
      <c r="G11" s="10">
        <v>2</v>
      </c>
      <c r="H11" s="10">
        <v>2</v>
      </c>
      <c r="K11" s="32">
        <v>6</v>
      </c>
      <c r="L11" s="10">
        <v>4</v>
      </c>
      <c r="M11" s="10">
        <v>5.5</v>
      </c>
      <c r="N11" s="10">
        <v>5.5</v>
      </c>
      <c r="O11" s="10">
        <v>2</v>
      </c>
      <c r="P11" s="10">
        <v>2</v>
      </c>
      <c r="Q11" s="10">
        <v>2</v>
      </c>
      <c r="R11">
        <f t="shared" si="0"/>
        <v>21</v>
      </c>
      <c r="T11" s="37" t="s">
        <v>117</v>
      </c>
      <c r="U11">
        <f>_xlfn.CHISQ.INV.RT(0.05,5)</f>
        <v>11.070497693516353</v>
      </c>
    </row>
    <row r="12" spans="2:21" ht="15.6" x14ac:dyDescent="0.3">
      <c r="B12" s="10">
        <v>7</v>
      </c>
      <c r="C12" s="10">
        <v>4</v>
      </c>
      <c r="D12" s="10">
        <v>3</v>
      </c>
      <c r="E12" s="10">
        <v>3</v>
      </c>
      <c r="F12" s="10">
        <v>4</v>
      </c>
      <c r="G12" s="10">
        <v>4</v>
      </c>
      <c r="H12" s="10">
        <v>3</v>
      </c>
      <c r="K12" s="32">
        <v>7</v>
      </c>
      <c r="L12" s="10">
        <v>5</v>
      </c>
      <c r="M12" s="10">
        <v>2</v>
      </c>
      <c r="N12" s="10">
        <v>2</v>
      </c>
      <c r="O12" s="10">
        <v>5</v>
      </c>
      <c r="P12" s="10">
        <v>5</v>
      </c>
      <c r="Q12" s="10">
        <v>2</v>
      </c>
      <c r="R12">
        <f t="shared" si="0"/>
        <v>21</v>
      </c>
      <c r="T12" s="37"/>
    </row>
    <row r="13" spans="2:21" ht="15.6" x14ac:dyDescent="0.3">
      <c r="B13" s="10">
        <v>8</v>
      </c>
      <c r="C13" s="10">
        <v>4</v>
      </c>
      <c r="D13" s="10">
        <v>3</v>
      </c>
      <c r="E13" s="10">
        <v>3</v>
      </c>
      <c r="F13" s="10">
        <v>4</v>
      </c>
      <c r="G13" s="10">
        <v>4</v>
      </c>
      <c r="H13" s="10">
        <v>2</v>
      </c>
      <c r="K13" s="32">
        <v>8</v>
      </c>
      <c r="L13" s="10">
        <v>5</v>
      </c>
      <c r="M13" s="10">
        <v>2.5</v>
      </c>
      <c r="N13" s="10">
        <v>2.5</v>
      </c>
      <c r="O13" s="10">
        <v>5</v>
      </c>
      <c r="P13" s="10">
        <v>5</v>
      </c>
      <c r="Q13" s="10">
        <v>1</v>
      </c>
      <c r="R13">
        <f t="shared" si="0"/>
        <v>21</v>
      </c>
      <c r="T13" s="37" t="s">
        <v>118</v>
      </c>
      <c r="U13" t="s">
        <v>119</v>
      </c>
    </row>
    <row r="14" spans="2:21" ht="15.6" x14ac:dyDescent="0.3">
      <c r="B14" s="10">
        <v>9</v>
      </c>
      <c r="C14" s="10">
        <v>5</v>
      </c>
      <c r="D14" s="10">
        <v>3</v>
      </c>
      <c r="E14" s="10">
        <v>3</v>
      </c>
      <c r="F14" s="10">
        <v>1</v>
      </c>
      <c r="G14" s="10">
        <v>4</v>
      </c>
      <c r="H14" s="10">
        <v>4</v>
      </c>
      <c r="K14" s="32">
        <v>9</v>
      </c>
      <c r="L14" s="10">
        <v>6</v>
      </c>
      <c r="M14" s="10">
        <v>2.5</v>
      </c>
      <c r="N14" s="10">
        <v>2.5</v>
      </c>
      <c r="O14" s="10">
        <v>1</v>
      </c>
      <c r="P14" s="10">
        <v>4.5</v>
      </c>
      <c r="Q14" s="10">
        <v>4.5</v>
      </c>
      <c r="R14">
        <f t="shared" si="0"/>
        <v>21</v>
      </c>
    </row>
    <row r="15" spans="2:21" ht="15.6" x14ac:dyDescent="0.3">
      <c r="B15" s="10">
        <v>10</v>
      </c>
      <c r="C15" s="10">
        <v>5</v>
      </c>
      <c r="D15" s="10">
        <v>2</v>
      </c>
      <c r="E15" s="10">
        <v>2</v>
      </c>
      <c r="F15" s="10">
        <v>4</v>
      </c>
      <c r="G15" s="10">
        <v>4</v>
      </c>
      <c r="H15" s="10">
        <v>2</v>
      </c>
      <c r="K15" s="32">
        <v>10</v>
      </c>
      <c r="L15" s="10">
        <v>6</v>
      </c>
      <c r="M15" s="10">
        <v>2</v>
      </c>
      <c r="N15" s="10">
        <v>2</v>
      </c>
      <c r="O15" s="10">
        <v>4.5</v>
      </c>
      <c r="P15" s="10">
        <v>4.5</v>
      </c>
      <c r="Q15" s="10">
        <v>2</v>
      </c>
      <c r="R15">
        <f t="shared" si="0"/>
        <v>21</v>
      </c>
    </row>
    <row r="16" spans="2:21" ht="15.6" x14ac:dyDescent="0.3">
      <c r="B16" s="10">
        <v>11</v>
      </c>
      <c r="C16" s="10">
        <v>4</v>
      </c>
      <c r="D16" s="10">
        <v>3</v>
      </c>
      <c r="E16" s="10">
        <v>2</v>
      </c>
      <c r="F16" s="10">
        <v>2</v>
      </c>
      <c r="G16" s="10">
        <v>3</v>
      </c>
      <c r="H16" s="10">
        <v>2</v>
      </c>
      <c r="K16" s="32">
        <v>11</v>
      </c>
      <c r="L16" s="10">
        <v>6</v>
      </c>
      <c r="M16" s="10">
        <v>4.5</v>
      </c>
      <c r="N16" s="10">
        <v>2</v>
      </c>
      <c r="O16" s="10">
        <v>2</v>
      </c>
      <c r="P16" s="10">
        <v>4.5</v>
      </c>
      <c r="Q16" s="10">
        <v>2</v>
      </c>
      <c r="R16">
        <f t="shared" si="0"/>
        <v>21</v>
      </c>
    </row>
    <row r="17" spans="2:18" ht="15.6" x14ac:dyDescent="0.3">
      <c r="B17" s="10">
        <v>12</v>
      </c>
      <c r="C17" s="10">
        <v>4</v>
      </c>
      <c r="D17" s="10">
        <v>2</v>
      </c>
      <c r="E17" s="10">
        <v>2</v>
      </c>
      <c r="F17" s="10">
        <v>5</v>
      </c>
      <c r="G17" s="10">
        <v>4</v>
      </c>
      <c r="H17" s="10">
        <v>1</v>
      </c>
      <c r="K17" s="32">
        <v>12</v>
      </c>
      <c r="L17" s="10">
        <v>4.5</v>
      </c>
      <c r="M17" s="10">
        <v>2.5</v>
      </c>
      <c r="N17" s="10">
        <v>2.5</v>
      </c>
      <c r="O17" s="10">
        <v>6</v>
      </c>
      <c r="P17" s="10">
        <v>4.5</v>
      </c>
      <c r="Q17" s="10">
        <v>1</v>
      </c>
      <c r="R17">
        <f t="shared" si="0"/>
        <v>21</v>
      </c>
    </row>
    <row r="18" spans="2:18" ht="15.6" x14ac:dyDescent="0.3">
      <c r="B18" s="10">
        <v>13</v>
      </c>
      <c r="C18" s="10">
        <v>2</v>
      </c>
      <c r="D18" s="10">
        <v>4</v>
      </c>
      <c r="E18" s="10">
        <v>5</v>
      </c>
      <c r="F18" s="10">
        <v>4</v>
      </c>
      <c r="G18" s="10">
        <v>5</v>
      </c>
      <c r="H18" s="10">
        <v>4</v>
      </c>
      <c r="K18" s="32">
        <v>13</v>
      </c>
      <c r="L18" s="10">
        <v>1</v>
      </c>
      <c r="M18" s="10">
        <v>3</v>
      </c>
      <c r="N18" s="10">
        <v>5.5</v>
      </c>
      <c r="O18" s="10">
        <v>3</v>
      </c>
      <c r="P18" s="10">
        <v>5.5</v>
      </c>
      <c r="Q18" s="10">
        <v>3</v>
      </c>
      <c r="R18">
        <f t="shared" si="0"/>
        <v>21</v>
      </c>
    </row>
    <row r="19" spans="2:18" ht="15.6" x14ac:dyDescent="0.3">
      <c r="B19" s="10">
        <v>14</v>
      </c>
      <c r="C19" s="10">
        <v>4</v>
      </c>
      <c r="D19" s="10">
        <v>5</v>
      </c>
      <c r="E19" s="10">
        <v>5</v>
      </c>
      <c r="F19" s="10">
        <v>2</v>
      </c>
      <c r="G19" s="10">
        <v>2</v>
      </c>
      <c r="H19" s="10">
        <v>2</v>
      </c>
      <c r="K19" s="32">
        <v>14</v>
      </c>
      <c r="L19" s="10">
        <v>4</v>
      </c>
      <c r="M19" s="10">
        <v>5.5</v>
      </c>
      <c r="N19" s="10">
        <v>5.5</v>
      </c>
      <c r="O19" s="10">
        <v>2</v>
      </c>
      <c r="P19" s="10">
        <v>2</v>
      </c>
      <c r="Q19" s="10">
        <v>2</v>
      </c>
      <c r="R19">
        <f t="shared" si="0"/>
        <v>21</v>
      </c>
    </row>
    <row r="20" spans="2:18" ht="15.6" x14ac:dyDescent="0.3">
      <c r="B20" s="10">
        <v>15</v>
      </c>
      <c r="C20" s="10">
        <v>3</v>
      </c>
      <c r="D20" s="10">
        <v>2</v>
      </c>
      <c r="E20" s="10">
        <v>2</v>
      </c>
      <c r="F20" s="10">
        <v>3</v>
      </c>
      <c r="G20" s="10">
        <v>4</v>
      </c>
      <c r="H20" s="10">
        <v>2</v>
      </c>
      <c r="K20" s="32">
        <v>15</v>
      </c>
      <c r="L20" s="10">
        <v>4.5</v>
      </c>
      <c r="M20" s="10">
        <v>2</v>
      </c>
      <c r="N20" s="10">
        <v>2</v>
      </c>
      <c r="O20" s="10">
        <v>4.5</v>
      </c>
      <c r="P20" s="10">
        <v>6</v>
      </c>
      <c r="Q20" s="10">
        <v>2</v>
      </c>
      <c r="R20">
        <f t="shared" si="0"/>
        <v>21</v>
      </c>
    </row>
    <row r="21" spans="2:18" ht="15.6" x14ac:dyDescent="0.3">
      <c r="B21" s="10">
        <v>16</v>
      </c>
      <c r="C21" s="10">
        <v>4</v>
      </c>
      <c r="D21" s="10">
        <v>5</v>
      </c>
      <c r="E21" s="10">
        <v>5</v>
      </c>
      <c r="F21" s="10">
        <v>4</v>
      </c>
      <c r="G21" s="10">
        <v>4</v>
      </c>
      <c r="H21" s="10">
        <v>4</v>
      </c>
      <c r="K21" s="32">
        <v>16</v>
      </c>
      <c r="L21" s="10">
        <v>2.5</v>
      </c>
      <c r="M21" s="10">
        <v>5.5</v>
      </c>
      <c r="N21" s="10">
        <v>5.5</v>
      </c>
      <c r="O21" s="10">
        <v>2.5</v>
      </c>
      <c r="P21" s="10">
        <v>2.5</v>
      </c>
      <c r="Q21" s="10">
        <v>2.5</v>
      </c>
      <c r="R21">
        <f t="shared" si="0"/>
        <v>21</v>
      </c>
    </row>
    <row r="22" spans="2:18" ht="15.6" x14ac:dyDescent="0.3">
      <c r="B22" s="10">
        <v>17</v>
      </c>
      <c r="C22" s="10">
        <v>3</v>
      </c>
      <c r="D22" s="10">
        <v>2</v>
      </c>
      <c r="E22" s="10">
        <v>2</v>
      </c>
      <c r="F22" s="10">
        <v>4</v>
      </c>
      <c r="G22" s="10">
        <v>5</v>
      </c>
      <c r="H22" s="10">
        <v>3</v>
      </c>
      <c r="K22" s="32">
        <v>17</v>
      </c>
      <c r="L22" s="10">
        <v>3.5</v>
      </c>
      <c r="M22" s="10">
        <v>1.5</v>
      </c>
      <c r="N22" s="10">
        <v>1.5</v>
      </c>
      <c r="O22" s="10">
        <v>5</v>
      </c>
      <c r="P22" s="10">
        <v>6</v>
      </c>
      <c r="Q22" s="10">
        <v>3.5</v>
      </c>
      <c r="R22">
        <f t="shared" si="0"/>
        <v>21</v>
      </c>
    </row>
    <row r="23" spans="2:18" ht="15.6" x14ac:dyDescent="0.3">
      <c r="B23" s="10">
        <v>18</v>
      </c>
      <c r="C23" s="10">
        <v>4</v>
      </c>
      <c r="D23" s="10">
        <v>2</v>
      </c>
      <c r="E23" s="10">
        <v>2</v>
      </c>
      <c r="F23" s="10">
        <v>5</v>
      </c>
      <c r="G23" s="10">
        <v>4</v>
      </c>
      <c r="H23" s="10">
        <v>3</v>
      </c>
      <c r="K23" s="32">
        <v>18</v>
      </c>
      <c r="L23" s="10">
        <v>4.5</v>
      </c>
      <c r="M23" s="10">
        <v>1.5</v>
      </c>
      <c r="N23" s="10">
        <v>1.5</v>
      </c>
      <c r="O23" s="10">
        <v>6</v>
      </c>
      <c r="P23" s="10">
        <v>4.5</v>
      </c>
      <c r="Q23" s="10">
        <v>3</v>
      </c>
      <c r="R23">
        <f t="shared" si="0"/>
        <v>21</v>
      </c>
    </row>
    <row r="24" spans="2:18" ht="15.6" x14ac:dyDescent="0.3">
      <c r="B24" s="10">
        <v>19</v>
      </c>
      <c r="C24" s="10">
        <v>4</v>
      </c>
      <c r="D24" s="10">
        <v>4</v>
      </c>
      <c r="E24" s="10">
        <v>5</v>
      </c>
      <c r="F24" s="10">
        <v>2</v>
      </c>
      <c r="G24" s="10">
        <v>2</v>
      </c>
      <c r="H24" s="10">
        <v>4</v>
      </c>
      <c r="K24" s="32">
        <v>19</v>
      </c>
      <c r="L24" s="10">
        <v>4</v>
      </c>
      <c r="M24" s="10">
        <v>4</v>
      </c>
      <c r="N24" s="10">
        <v>6</v>
      </c>
      <c r="O24" s="10">
        <v>1.5</v>
      </c>
      <c r="P24" s="10">
        <v>1.5</v>
      </c>
      <c r="Q24" s="10">
        <v>4</v>
      </c>
      <c r="R24">
        <f t="shared" si="0"/>
        <v>21</v>
      </c>
    </row>
    <row r="25" spans="2:18" ht="15.6" x14ac:dyDescent="0.3">
      <c r="B25" s="10">
        <v>20</v>
      </c>
      <c r="C25" s="10">
        <v>5</v>
      </c>
      <c r="D25" s="10">
        <v>1</v>
      </c>
      <c r="E25" s="10">
        <v>2</v>
      </c>
      <c r="F25" s="10">
        <v>4</v>
      </c>
      <c r="G25" s="10">
        <v>2</v>
      </c>
      <c r="H25" s="10">
        <v>3</v>
      </c>
      <c r="K25" s="32">
        <v>20</v>
      </c>
      <c r="L25" s="10">
        <v>6</v>
      </c>
      <c r="M25" s="10">
        <v>1</v>
      </c>
      <c r="N25" s="10">
        <v>2.5</v>
      </c>
      <c r="O25" s="10">
        <v>5</v>
      </c>
      <c r="P25" s="10">
        <v>2.5</v>
      </c>
      <c r="Q25" s="10">
        <v>4</v>
      </c>
      <c r="R25">
        <f t="shared" si="0"/>
        <v>21</v>
      </c>
    </row>
    <row r="26" spans="2:18" ht="15.6" x14ac:dyDescent="0.3">
      <c r="B26" s="10">
        <v>21</v>
      </c>
      <c r="C26" s="10">
        <v>2</v>
      </c>
      <c r="D26" s="10">
        <v>4</v>
      </c>
      <c r="E26" s="10">
        <v>4</v>
      </c>
      <c r="F26" s="10">
        <v>3</v>
      </c>
      <c r="G26" s="10">
        <v>1</v>
      </c>
      <c r="H26" s="10">
        <v>3</v>
      </c>
      <c r="K26" s="32">
        <v>21</v>
      </c>
      <c r="L26" s="10">
        <v>2</v>
      </c>
      <c r="M26" s="10">
        <v>5.5</v>
      </c>
      <c r="N26" s="10">
        <v>5.5</v>
      </c>
      <c r="O26" s="10">
        <v>3.5</v>
      </c>
      <c r="P26" s="10">
        <v>1</v>
      </c>
      <c r="Q26" s="10">
        <v>3.5</v>
      </c>
      <c r="R26">
        <f t="shared" si="0"/>
        <v>21</v>
      </c>
    </row>
    <row r="27" spans="2:18" ht="15.6" x14ac:dyDescent="0.3">
      <c r="B27" s="10">
        <v>22</v>
      </c>
      <c r="C27" s="10">
        <v>4</v>
      </c>
      <c r="D27" s="10">
        <v>2</v>
      </c>
      <c r="E27" s="10">
        <v>2</v>
      </c>
      <c r="F27" s="10">
        <v>3</v>
      </c>
      <c r="G27" s="10">
        <v>3</v>
      </c>
      <c r="H27" s="10">
        <v>2</v>
      </c>
      <c r="K27" s="32">
        <v>22</v>
      </c>
      <c r="L27" s="10">
        <v>6</v>
      </c>
      <c r="M27" s="10">
        <v>2</v>
      </c>
      <c r="N27" s="10">
        <v>2</v>
      </c>
      <c r="O27" s="10">
        <v>4.5</v>
      </c>
      <c r="P27" s="10">
        <v>4.5</v>
      </c>
      <c r="Q27" s="10">
        <v>2</v>
      </c>
      <c r="R27">
        <f t="shared" si="0"/>
        <v>21</v>
      </c>
    </row>
    <row r="28" spans="2:18" ht="15.6" x14ac:dyDescent="0.3">
      <c r="B28" s="10">
        <v>23</v>
      </c>
      <c r="C28" s="10">
        <v>4</v>
      </c>
      <c r="D28" s="10">
        <v>4</v>
      </c>
      <c r="E28" s="10">
        <v>4</v>
      </c>
      <c r="F28" s="10">
        <v>2</v>
      </c>
      <c r="G28" s="10">
        <v>2</v>
      </c>
      <c r="H28" s="10">
        <v>2</v>
      </c>
      <c r="K28" s="32">
        <v>23</v>
      </c>
      <c r="L28" s="10">
        <v>5</v>
      </c>
      <c r="M28" s="10">
        <v>5</v>
      </c>
      <c r="N28" s="10">
        <v>5</v>
      </c>
      <c r="O28" s="10">
        <v>2</v>
      </c>
      <c r="P28" s="10">
        <v>2</v>
      </c>
      <c r="Q28" s="10">
        <v>2</v>
      </c>
      <c r="R28">
        <f t="shared" si="0"/>
        <v>21</v>
      </c>
    </row>
    <row r="29" spans="2:18" ht="15.6" x14ac:dyDescent="0.3">
      <c r="B29" s="10">
        <v>24</v>
      </c>
      <c r="C29" s="10">
        <v>4</v>
      </c>
      <c r="D29" s="10">
        <v>2</v>
      </c>
      <c r="E29" s="10">
        <v>2</v>
      </c>
      <c r="F29" s="10">
        <v>4</v>
      </c>
      <c r="G29" s="10">
        <v>4</v>
      </c>
      <c r="H29" s="10">
        <v>4</v>
      </c>
      <c r="K29" s="32">
        <v>24</v>
      </c>
      <c r="L29" s="10">
        <v>4.5</v>
      </c>
      <c r="M29" s="10">
        <v>1.5</v>
      </c>
      <c r="N29" s="10">
        <v>1.5</v>
      </c>
      <c r="O29" s="10">
        <v>4.5</v>
      </c>
      <c r="P29" s="10">
        <v>4.5</v>
      </c>
      <c r="Q29" s="10">
        <v>4.5</v>
      </c>
      <c r="R29">
        <f t="shared" si="0"/>
        <v>21</v>
      </c>
    </row>
    <row r="30" spans="2:18" ht="15.6" x14ac:dyDescent="0.3">
      <c r="B30" s="10">
        <v>25</v>
      </c>
      <c r="C30" s="10">
        <v>4</v>
      </c>
      <c r="D30" s="10">
        <v>4</v>
      </c>
      <c r="E30" s="10">
        <v>4</v>
      </c>
      <c r="F30" s="10">
        <v>4</v>
      </c>
      <c r="G30" s="10">
        <v>3</v>
      </c>
      <c r="H30" s="10">
        <v>4</v>
      </c>
      <c r="K30" s="32">
        <v>25</v>
      </c>
      <c r="L30" s="10">
        <v>4</v>
      </c>
      <c r="M30" s="10">
        <v>4</v>
      </c>
      <c r="N30" s="10">
        <v>4</v>
      </c>
      <c r="O30" s="10">
        <v>4</v>
      </c>
      <c r="P30" s="10">
        <v>1</v>
      </c>
      <c r="Q30" s="10">
        <v>4</v>
      </c>
      <c r="R30">
        <f t="shared" si="0"/>
        <v>21</v>
      </c>
    </row>
    <row r="31" spans="2:18" ht="15.6" x14ac:dyDescent="0.3">
      <c r="B31" s="10">
        <v>26</v>
      </c>
      <c r="C31" s="10">
        <v>4</v>
      </c>
      <c r="D31" s="10">
        <v>2</v>
      </c>
      <c r="E31" s="10">
        <v>2</v>
      </c>
      <c r="F31" s="10">
        <v>3</v>
      </c>
      <c r="G31" s="10">
        <v>2</v>
      </c>
      <c r="H31" s="10">
        <v>5</v>
      </c>
      <c r="K31" s="32">
        <v>26</v>
      </c>
      <c r="L31" s="10">
        <v>5</v>
      </c>
      <c r="M31" s="10">
        <v>2</v>
      </c>
      <c r="N31" s="10">
        <v>2</v>
      </c>
      <c r="O31" s="10">
        <v>4</v>
      </c>
      <c r="P31" s="10">
        <v>2</v>
      </c>
      <c r="Q31" s="10">
        <v>6</v>
      </c>
      <c r="R31">
        <f t="shared" si="0"/>
        <v>21</v>
      </c>
    </row>
    <row r="32" spans="2:18" ht="15.6" x14ac:dyDescent="0.3">
      <c r="B32" s="10">
        <v>27</v>
      </c>
      <c r="C32" s="10">
        <v>5</v>
      </c>
      <c r="D32" s="10">
        <v>2</v>
      </c>
      <c r="E32" s="10">
        <v>2</v>
      </c>
      <c r="F32" s="10">
        <v>4</v>
      </c>
      <c r="G32" s="10">
        <v>4</v>
      </c>
      <c r="H32" s="10">
        <v>3</v>
      </c>
      <c r="K32" s="32">
        <v>27</v>
      </c>
      <c r="L32" s="10">
        <v>6</v>
      </c>
      <c r="M32" s="10">
        <v>1.5</v>
      </c>
      <c r="N32" s="10">
        <v>1.5</v>
      </c>
      <c r="O32" s="10">
        <v>4.5</v>
      </c>
      <c r="P32" s="10">
        <v>4.5</v>
      </c>
      <c r="Q32" s="10">
        <v>3</v>
      </c>
      <c r="R32">
        <f t="shared" si="0"/>
        <v>21</v>
      </c>
    </row>
    <row r="33" spans="2:18" ht="15.6" x14ac:dyDescent="0.3">
      <c r="B33" s="10">
        <v>28</v>
      </c>
      <c r="C33" s="10">
        <v>2</v>
      </c>
      <c r="D33" s="10">
        <v>4</v>
      </c>
      <c r="E33" s="10">
        <v>4</v>
      </c>
      <c r="F33" s="10">
        <v>2</v>
      </c>
      <c r="G33" s="10">
        <v>2</v>
      </c>
      <c r="H33" s="10">
        <v>2</v>
      </c>
      <c r="K33" s="32">
        <v>28</v>
      </c>
      <c r="L33" s="10">
        <v>2.5</v>
      </c>
      <c r="M33" s="10">
        <v>5.5</v>
      </c>
      <c r="N33" s="10">
        <v>5.5</v>
      </c>
      <c r="O33" s="10">
        <v>2.5</v>
      </c>
      <c r="P33" s="10">
        <v>2.5</v>
      </c>
      <c r="Q33" s="10">
        <v>2.5</v>
      </c>
      <c r="R33">
        <f t="shared" si="0"/>
        <v>21</v>
      </c>
    </row>
    <row r="34" spans="2:18" ht="15.6" x14ac:dyDescent="0.3">
      <c r="B34" s="10">
        <v>29</v>
      </c>
      <c r="C34" s="10">
        <v>5</v>
      </c>
      <c r="D34" s="10">
        <v>5</v>
      </c>
      <c r="E34" s="10">
        <v>5</v>
      </c>
      <c r="F34" s="10">
        <v>5</v>
      </c>
      <c r="G34" s="10">
        <v>5</v>
      </c>
      <c r="H34" s="10">
        <v>5</v>
      </c>
      <c r="K34" s="32">
        <v>29</v>
      </c>
      <c r="L34" s="10">
        <v>3.5</v>
      </c>
      <c r="M34" s="10">
        <v>3.5</v>
      </c>
      <c r="N34" s="10">
        <v>3.5</v>
      </c>
      <c r="O34" s="10">
        <v>3.5</v>
      </c>
      <c r="P34" s="10">
        <v>3.5</v>
      </c>
      <c r="Q34" s="10">
        <v>3.5</v>
      </c>
      <c r="R34">
        <f t="shared" si="0"/>
        <v>21</v>
      </c>
    </row>
    <row r="35" spans="2:18" ht="15.6" x14ac:dyDescent="0.3">
      <c r="B35" s="10">
        <v>30</v>
      </c>
      <c r="C35" s="10">
        <v>5</v>
      </c>
      <c r="D35" s="10">
        <v>5</v>
      </c>
      <c r="E35" s="10">
        <v>5</v>
      </c>
      <c r="F35" s="10">
        <v>5</v>
      </c>
      <c r="G35" s="10">
        <v>5</v>
      </c>
      <c r="H35" s="10">
        <v>5</v>
      </c>
      <c r="K35" s="32">
        <v>30</v>
      </c>
      <c r="L35" s="10">
        <v>3.5</v>
      </c>
      <c r="M35" s="10">
        <v>3.5</v>
      </c>
      <c r="N35" s="10">
        <v>3.5</v>
      </c>
      <c r="O35" s="10">
        <v>3.5</v>
      </c>
      <c r="P35" s="10">
        <v>3.5</v>
      </c>
      <c r="Q35" s="10">
        <v>3.5</v>
      </c>
      <c r="R35">
        <f t="shared" si="0"/>
        <v>21</v>
      </c>
    </row>
    <row r="36" spans="2:18" x14ac:dyDescent="0.3">
      <c r="B36" s="33" t="s">
        <v>66</v>
      </c>
      <c r="C36" s="33">
        <f>SUM(C6:C35)</f>
        <v>114</v>
      </c>
      <c r="D36" s="33">
        <f t="shared" ref="D36:H36" si="1">SUM(D6:D35)</f>
        <v>92</v>
      </c>
      <c r="E36" s="33">
        <f t="shared" si="1"/>
        <v>96</v>
      </c>
      <c r="F36" s="33">
        <f t="shared" si="1"/>
        <v>102</v>
      </c>
      <c r="G36" s="33">
        <f t="shared" si="1"/>
        <v>100</v>
      </c>
      <c r="H36" s="33">
        <f t="shared" si="1"/>
        <v>90</v>
      </c>
      <c r="K36" s="33" t="s">
        <v>66</v>
      </c>
      <c r="L36" s="33">
        <f>SUM(L6:L35)</f>
        <v>127.5</v>
      </c>
      <c r="M36" s="33">
        <f t="shared" ref="M36:Q36" si="2">SUM(M6:M35)</f>
        <v>93</v>
      </c>
      <c r="N36" s="33">
        <f t="shared" si="2"/>
        <v>99.5</v>
      </c>
      <c r="O36" s="33">
        <f t="shared" si="2"/>
        <v>112.5</v>
      </c>
      <c r="P36" s="33">
        <f t="shared" si="2"/>
        <v>105.5</v>
      </c>
      <c r="Q36" s="33">
        <f t="shared" si="2"/>
        <v>92</v>
      </c>
    </row>
    <row r="37" spans="2:18" x14ac:dyDescent="0.3">
      <c r="B37" s="34" t="s">
        <v>113</v>
      </c>
      <c r="C37" s="35">
        <f t="shared" ref="C37:H37" si="3">AVERAGE(C6:C35)</f>
        <v>3.8</v>
      </c>
      <c r="D37" s="35">
        <f t="shared" si="3"/>
        <v>3.0666666666666669</v>
      </c>
      <c r="E37" s="35">
        <f t="shared" si="3"/>
        <v>3.2</v>
      </c>
      <c r="F37" s="35">
        <f t="shared" si="3"/>
        <v>3.4</v>
      </c>
      <c r="G37" s="35">
        <f t="shared" si="3"/>
        <v>3.3333333333333335</v>
      </c>
      <c r="H37" s="35">
        <f t="shared" si="3"/>
        <v>3</v>
      </c>
      <c r="K37" s="34" t="s">
        <v>113</v>
      </c>
      <c r="L37" s="35">
        <f t="shared" ref="L37:Q37" si="4">AVERAGE(L6:L35)</f>
        <v>4.25</v>
      </c>
      <c r="M37" s="35">
        <f t="shared" si="4"/>
        <v>3.1</v>
      </c>
      <c r="N37" s="35">
        <f t="shared" si="4"/>
        <v>3.3166666666666669</v>
      </c>
      <c r="O37" s="35">
        <f t="shared" si="4"/>
        <v>3.75</v>
      </c>
      <c r="P37" s="35">
        <f t="shared" si="4"/>
        <v>3.5166666666666666</v>
      </c>
      <c r="Q37" s="35">
        <f t="shared" si="4"/>
        <v>3.0666666666666669</v>
      </c>
    </row>
    <row r="38" spans="2:18" x14ac:dyDescent="0.3">
      <c r="B38" s="1" t="s">
        <v>114</v>
      </c>
      <c r="C38" s="2">
        <f>STDEV(C6:C35)</f>
        <v>0.9247553264475441</v>
      </c>
      <c r="D38" s="2">
        <f t="shared" ref="D38:H38" si="5">STDEV(D6:D35)</f>
        <v>1.2298957997167563</v>
      </c>
      <c r="E38" s="2">
        <f t="shared" si="5"/>
        <v>1.2703515668696899</v>
      </c>
      <c r="F38" s="2">
        <f t="shared" si="5"/>
        <v>1.1017227888394954</v>
      </c>
      <c r="G38" s="2">
        <f t="shared" si="5"/>
        <v>1.1547005383792517</v>
      </c>
      <c r="H38" s="2">
        <f t="shared" si="5"/>
        <v>1.0827805840074194</v>
      </c>
      <c r="K38" s="1" t="s">
        <v>114</v>
      </c>
      <c r="L38" s="2">
        <f>STDEV(L6:L35)</f>
        <v>1.2982083144034346</v>
      </c>
      <c r="M38" s="2">
        <f t="shared" ref="M38:Q38" si="6">STDEV(M6:M35)</f>
        <v>1.5558565663879218</v>
      </c>
      <c r="N38" s="2">
        <f t="shared" si="6"/>
        <v>1.7194793384633325</v>
      </c>
      <c r="O38" s="2">
        <f t="shared" si="6"/>
        <v>1.3693063937629153</v>
      </c>
      <c r="P38" s="2">
        <f t="shared" si="6"/>
        <v>1.5673573923653465</v>
      </c>
      <c r="Q38" s="2">
        <f t="shared" si="6"/>
        <v>1.1798110115558789</v>
      </c>
    </row>
  </sheetData>
  <mergeCells count="4">
    <mergeCell ref="B4:B5"/>
    <mergeCell ref="C4:H4"/>
    <mergeCell ref="K4:K5"/>
    <mergeCell ref="L4:Q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3C308-1F40-4211-B60A-DF00A858BF83}">
  <dimension ref="B4:Y38"/>
  <sheetViews>
    <sheetView tabSelected="1" topLeftCell="Q16" workbookViewId="0">
      <selection activeCell="X20" sqref="X20"/>
    </sheetView>
  </sheetViews>
  <sheetFormatPr defaultRowHeight="14.4" x14ac:dyDescent="0.3"/>
  <cols>
    <col min="2" max="2" width="8.5546875" customWidth="1"/>
    <col min="3" max="3" width="15.33203125" customWidth="1"/>
    <col min="4" max="4" width="13.88671875" customWidth="1"/>
    <col min="5" max="5" width="15.6640625" customWidth="1"/>
    <col min="6" max="6" width="13.109375" customWidth="1"/>
    <col min="7" max="7" width="13.6640625" customWidth="1"/>
    <col min="8" max="8" width="14.88671875" customWidth="1"/>
    <col min="12" max="12" width="14.6640625" customWidth="1"/>
    <col min="13" max="13" width="14" customWidth="1"/>
    <col min="14" max="14" width="14.109375" customWidth="1"/>
    <col min="15" max="15" width="13.33203125" customWidth="1"/>
    <col min="16" max="16" width="14.109375" customWidth="1"/>
    <col min="17" max="17" width="14.44140625" customWidth="1"/>
    <col min="20" max="20" width="15.44140625" customWidth="1"/>
  </cols>
  <sheetData>
    <row r="4" spans="2:21" x14ac:dyDescent="0.3">
      <c r="B4" s="22" t="s">
        <v>104</v>
      </c>
      <c r="C4" s="36" t="s">
        <v>13</v>
      </c>
      <c r="D4" s="36"/>
      <c r="E4" s="36"/>
      <c r="F4" s="36"/>
      <c r="G4" s="36"/>
      <c r="H4" s="36"/>
      <c r="K4" s="31" t="s">
        <v>111</v>
      </c>
      <c r="L4" s="39" t="s">
        <v>112</v>
      </c>
      <c r="M4" s="40"/>
      <c r="N4" s="40"/>
      <c r="O4" s="40"/>
      <c r="P4" s="40"/>
      <c r="Q4" s="41"/>
    </row>
    <row r="5" spans="2:21" ht="21.6" customHeight="1" x14ac:dyDescent="0.3">
      <c r="B5" s="22"/>
      <c r="C5" s="43" t="s">
        <v>105</v>
      </c>
      <c r="D5" s="10" t="s">
        <v>106</v>
      </c>
      <c r="E5" s="10" t="s">
        <v>107</v>
      </c>
      <c r="F5" s="10" t="s">
        <v>108</v>
      </c>
      <c r="G5" s="10" t="s">
        <v>109</v>
      </c>
      <c r="H5" s="10" t="s">
        <v>110</v>
      </c>
      <c r="K5" s="31"/>
      <c r="L5" s="10" t="s">
        <v>105</v>
      </c>
      <c r="M5" s="10" t="s">
        <v>106</v>
      </c>
      <c r="N5" s="10" t="s">
        <v>107</v>
      </c>
      <c r="O5" s="10" t="s">
        <v>108</v>
      </c>
      <c r="P5" s="10" t="s">
        <v>109</v>
      </c>
      <c r="Q5" s="10" t="s">
        <v>110</v>
      </c>
    </row>
    <row r="6" spans="2:21" ht="15.6" x14ac:dyDescent="0.3">
      <c r="B6" s="10">
        <v>1</v>
      </c>
      <c r="C6" s="10">
        <v>5</v>
      </c>
      <c r="D6" s="10">
        <v>3</v>
      </c>
      <c r="E6" s="10">
        <v>3</v>
      </c>
      <c r="F6" s="10">
        <v>2</v>
      </c>
      <c r="G6" s="10">
        <v>2</v>
      </c>
      <c r="H6" s="10">
        <v>4</v>
      </c>
      <c r="K6" s="32">
        <v>1</v>
      </c>
      <c r="L6" s="10">
        <v>6</v>
      </c>
      <c r="M6" s="10">
        <v>3.5</v>
      </c>
      <c r="N6" s="10">
        <v>3.5</v>
      </c>
      <c r="O6" s="10">
        <v>1.5</v>
      </c>
      <c r="P6" s="10">
        <v>1.5</v>
      </c>
      <c r="Q6" s="10">
        <v>5</v>
      </c>
      <c r="R6">
        <f>SUM(L6:Q6)</f>
        <v>21</v>
      </c>
      <c r="T6" s="37" t="s">
        <v>55</v>
      </c>
      <c r="U6">
        <v>6</v>
      </c>
    </row>
    <row r="7" spans="2:21" ht="15.6" x14ac:dyDescent="0.3">
      <c r="B7" s="10">
        <v>2</v>
      </c>
      <c r="C7" s="10">
        <v>2</v>
      </c>
      <c r="D7" s="10">
        <v>4</v>
      </c>
      <c r="E7" s="10">
        <v>4</v>
      </c>
      <c r="F7" s="10">
        <v>2</v>
      </c>
      <c r="G7" s="10">
        <v>2</v>
      </c>
      <c r="H7" s="10">
        <v>2</v>
      </c>
      <c r="K7" s="32">
        <v>2</v>
      </c>
      <c r="L7" s="10">
        <v>2.5</v>
      </c>
      <c r="M7" s="10">
        <v>5.5</v>
      </c>
      <c r="N7" s="10">
        <v>5.5</v>
      </c>
      <c r="O7" s="10">
        <v>2.5</v>
      </c>
      <c r="P7" s="10">
        <v>2.5</v>
      </c>
      <c r="Q7" s="10">
        <v>2.5</v>
      </c>
      <c r="R7">
        <f t="shared" ref="R7:R35" si="0">SUM(L7:Q7)</f>
        <v>21</v>
      </c>
      <c r="T7" s="37" t="s">
        <v>115</v>
      </c>
      <c r="U7">
        <v>30</v>
      </c>
    </row>
    <row r="8" spans="2:21" ht="15.6" x14ac:dyDescent="0.3">
      <c r="B8" s="10">
        <v>3</v>
      </c>
      <c r="C8" s="10">
        <v>4</v>
      </c>
      <c r="D8" s="10">
        <v>4</v>
      </c>
      <c r="E8" s="10">
        <v>4</v>
      </c>
      <c r="F8" s="10">
        <v>3</v>
      </c>
      <c r="G8" s="10">
        <v>3</v>
      </c>
      <c r="H8" s="10">
        <v>3</v>
      </c>
      <c r="K8" s="32">
        <v>3</v>
      </c>
      <c r="L8" s="10">
        <v>5</v>
      </c>
      <c r="M8" s="10">
        <v>5</v>
      </c>
      <c r="N8" s="10">
        <v>5</v>
      </c>
      <c r="O8" s="10">
        <v>2</v>
      </c>
      <c r="P8" s="10">
        <v>2</v>
      </c>
      <c r="Q8" s="10">
        <v>2</v>
      </c>
      <c r="R8">
        <f t="shared" si="0"/>
        <v>21</v>
      </c>
      <c r="T8" s="37"/>
    </row>
    <row r="9" spans="2:21" ht="15.6" x14ac:dyDescent="0.3">
      <c r="B9" s="10">
        <v>4</v>
      </c>
      <c r="C9" s="10">
        <v>5</v>
      </c>
      <c r="D9" s="10">
        <v>5</v>
      </c>
      <c r="E9" s="10">
        <v>4</v>
      </c>
      <c r="F9" s="10">
        <v>1</v>
      </c>
      <c r="G9" s="10">
        <v>2</v>
      </c>
      <c r="H9" s="10">
        <v>2</v>
      </c>
      <c r="K9" s="32">
        <v>4</v>
      </c>
      <c r="L9" s="10">
        <v>5.5</v>
      </c>
      <c r="M9" s="10">
        <v>5.5</v>
      </c>
      <c r="N9" s="10">
        <v>4</v>
      </c>
      <c r="O9" s="10">
        <v>1</v>
      </c>
      <c r="P9" s="10">
        <v>2.5</v>
      </c>
      <c r="Q9" s="10">
        <v>2.5</v>
      </c>
      <c r="R9">
        <f t="shared" si="0"/>
        <v>21</v>
      </c>
      <c r="T9" s="37"/>
    </row>
    <row r="10" spans="2:21" ht="15.6" x14ac:dyDescent="0.3">
      <c r="B10" s="10">
        <v>5</v>
      </c>
      <c r="C10" s="10">
        <v>5</v>
      </c>
      <c r="D10" s="10">
        <v>2</v>
      </c>
      <c r="E10" s="10">
        <v>2</v>
      </c>
      <c r="F10" s="10">
        <v>3</v>
      </c>
      <c r="G10" s="10">
        <v>3</v>
      </c>
      <c r="H10" s="10">
        <v>2</v>
      </c>
      <c r="K10" s="32">
        <v>5</v>
      </c>
      <c r="L10" s="10">
        <v>6</v>
      </c>
      <c r="M10" s="10">
        <v>2</v>
      </c>
      <c r="N10" s="10">
        <v>2</v>
      </c>
      <c r="O10" s="10">
        <v>4.5</v>
      </c>
      <c r="P10" s="10">
        <v>4.5</v>
      </c>
      <c r="Q10" s="10">
        <v>2</v>
      </c>
      <c r="R10">
        <f t="shared" si="0"/>
        <v>21</v>
      </c>
      <c r="T10" s="37" t="s">
        <v>116</v>
      </c>
      <c r="U10">
        <f>(12/((U6*U7)*(U6+1))*SUMSQ(L36:Q36)-3*(U7)*(U6+1))</f>
        <v>42.70952380952383</v>
      </c>
    </row>
    <row r="11" spans="2:21" ht="15.6" x14ac:dyDescent="0.3">
      <c r="B11" s="10">
        <v>6</v>
      </c>
      <c r="C11" s="10">
        <v>5</v>
      </c>
      <c r="D11" s="10">
        <v>4</v>
      </c>
      <c r="E11" s="10">
        <v>4</v>
      </c>
      <c r="F11" s="10">
        <v>2</v>
      </c>
      <c r="G11" s="10">
        <v>2</v>
      </c>
      <c r="H11" s="10">
        <v>2</v>
      </c>
      <c r="K11" s="32">
        <v>6</v>
      </c>
      <c r="L11" s="10">
        <v>6</v>
      </c>
      <c r="M11" s="10">
        <v>4.5</v>
      </c>
      <c r="N11" s="10">
        <v>4.5</v>
      </c>
      <c r="O11" s="10">
        <v>2</v>
      </c>
      <c r="P11" s="10">
        <v>2</v>
      </c>
      <c r="Q11" s="10">
        <v>2</v>
      </c>
      <c r="R11">
        <f t="shared" si="0"/>
        <v>21</v>
      </c>
      <c r="T11" s="37" t="s">
        <v>117</v>
      </c>
      <c r="U11">
        <f>_xlfn.CHISQ.INV.RT(0.05,5)</f>
        <v>11.070497693516353</v>
      </c>
    </row>
    <row r="12" spans="2:21" ht="15.6" x14ac:dyDescent="0.3">
      <c r="B12" s="10">
        <v>7</v>
      </c>
      <c r="C12" s="10">
        <v>3</v>
      </c>
      <c r="D12" s="10">
        <v>3</v>
      </c>
      <c r="E12" s="10">
        <v>3</v>
      </c>
      <c r="F12" s="10">
        <v>4</v>
      </c>
      <c r="G12" s="10">
        <v>4</v>
      </c>
      <c r="H12" s="10">
        <v>3</v>
      </c>
      <c r="K12" s="32">
        <v>7</v>
      </c>
      <c r="L12" s="10">
        <v>2.5</v>
      </c>
      <c r="M12" s="10">
        <v>2.5</v>
      </c>
      <c r="N12" s="10">
        <v>2.5</v>
      </c>
      <c r="O12" s="10">
        <v>5.5</v>
      </c>
      <c r="P12" s="10">
        <v>5.5</v>
      </c>
      <c r="Q12" s="10">
        <v>2.5</v>
      </c>
      <c r="R12">
        <f t="shared" si="0"/>
        <v>21</v>
      </c>
      <c r="T12" s="37"/>
    </row>
    <row r="13" spans="2:21" ht="15.6" x14ac:dyDescent="0.3">
      <c r="B13" s="10">
        <v>8</v>
      </c>
      <c r="C13" s="10">
        <v>4</v>
      </c>
      <c r="D13" s="10">
        <v>3</v>
      </c>
      <c r="E13" s="10">
        <v>4</v>
      </c>
      <c r="F13" s="10">
        <v>4</v>
      </c>
      <c r="G13" s="10">
        <v>4</v>
      </c>
      <c r="H13" s="10">
        <v>2</v>
      </c>
      <c r="K13" s="32">
        <v>8</v>
      </c>
      <c r="L13" s="10">
        <v>4.5</v>
      </c>
      <c r="M13" s="10">
        <v>2</v>
      </c>
      <c r="N13" s="10">
        <v>4.5</v>
      </c>
      <c r="O13" s="10">
        <v>4.5</v>
      </c>
      <c r="P13" s="10">
        <v>4.5</v>
      </c>
      <c r="Q13" s="10">
        <v>1</v>
      </c>
      <c r="R13">
        <f t="shared" si="0"/>
        <v>21</v>
      </c>
      <c r="T13" s="37" t="s">
        <v>120</v>
      </c>
      <c r="U13" t="s">
        <v>121</v>
      </c>
    </row>
    <row r="14" spans="2:21" ht="15.6" x14ac:dyDescent="0.3">
      <c r="B14" s="10">
        <v>9</v>
      </c>
      <c r="C14" s="10">
        <v>4</v>
      </c>
      <c r="D14" s="10">
        <v>5</v>
      </c>
      <c r="E14" s="10">
        <v>5</v>
      </c>
      <c r="F14" s="10">
        <v>1</v>
      </c>
      <c r="G14" s="10">
        <v>1</v>
      </c>
      <c r="H14" s="10">
        <v>2</v>
      </c>
      <c r="K14" s="32">
        <v>9</v>
      </c>
      <c r="L14" s="10">
        <v>4</v>
      </c>
      <c r="M14" s="10">
        <v>5.5</v>
      </c>
      <c r="N14" s="10">
        <v>5.5</v>
      </c>
      <c r="O14" s="10">
        <v>1.5</v>
      </c>
      <c r="P14" s="10">
        <v>1.5</v>
      </c>
      <c r="Q14" s="10">
        <v>3</v>
      </c>
      <c r="R14">
        <f t="shared" si="0"/>
        <v>21</v>
      </c>
    </row>
    <row r="15" spans="2:21" ht="15.6" x14ac:dyDescent="0.3">
      <c r="B15" s="10">
        <v>10</v>
      </c>
      <c r="C15" s="10">
        <v>4</v>
      </c>
      <c r="D15" s="10">
        <v>4</v>
      </c>
      <c r="E15" s="10">
        <v>5</v>
      </c>
      <c r="F15" s="10">
        <v>2</v>
      </c>
      <c r="G15" s="10">
        <v>2</v>
      </c>
      <c r="H15" s="10">
        <v>2</v>
      </c>
      <c r="K15" s="32">
        <v>10</v>
      </c>
      <c r="L15" s="10">
        <v>4.5</v>
      </c>
      <c r="M15" s="10">
        <v>4.5</v>
      </c>
      <c r="N15" s="10">
        <v>6</v>
      </c>
      <c r="O15" s="10">
        <v>2</v>
      </c>
      <c r="P15" s="10">
        <v>2</v>
      </c>
      <c r="Q15" s="10">
        <v>2</v>
      </c>
      <c r="R15">
        <f t="shared" si="0"/>
        <v>21</v>
      </c>
    </row>
    <row r="16" spans="2:21" ht="15.6" x14ac:dyDescent="0.3">
      <c r="B16" s="10">
        <v>11</v>
      </c>
      <c r="C16" s="10">
        <v>4</v>
      </c>
      <c r="D16" s="10">
        <v>1</v>
      </c>
      <c r="E16" s="10">
        <v>1</v>
      </c>
      <c r="F16" s="10">
        <v>3</v>
      </c>
      <c r="G16" s="10">
        <v>3</v>
      </c>
      <c r="H16" s="10">
        <v>2</v>
      </c>
      <c r="K16" s="32">
        <v>11</v>
      </c>
      <c r="L16" s="10">
        <v>6</v>
      </c>
      <c r="M16" s="10">
        <v>1.5</v>
      </c>
      <c r="N16" s="10">
        <v>1.5</v>
      </c>
      <c r="O16" s="10">
        <v>4.5</v>
      </c>
      <c r="P16" s="10">
        <v>4.5</v>
      </c>
      <c r="Q16" s="10">
        <v>3</v>
      </c>
      <c r="R16">
        <f t="shared" si="0"/>
        <v>21</v>
      </c>
    </row>
    <row r="17" spans="2:25" ht="15.6" x14ac:dyDescent="0.3">
      <c r="B17" s="10">
        <v>12</v>
      </c>
      <c r="C17" s="10">
        <v>5</v>
      </c>
      <c r="D17" s="10">
        <v>4</v>
      </c>
      <c r="E17" s="10">
        <v>4</v>
      </c>
      <c r="F17" s="10">
        <v>2</v>
      </c>
      <c r="G17" s="10">
        <v>2</v>
      </c>
      <c r="H17" s="10">
        <v>2</v>
      </c>
      <c r="K17" s="32">
        <v>12</v>
      </c>
      <c r="L17" s="10">
        <v>6</v>
      </c>
      <c r="M17" s="10">
        <v>4.5</v>
      </c>
      <c r="N17" s="10">
        <v>4.5</v>
      </c>
      <c r="O17" s="10">
        <v>2</v>
      </c>
      <c r="P17" s="10">
        <v>2</v>
      </c>
      <c r="Q17" s="10">
        <v>2</v>
      </c>
      <c r="R17">
        <f t="shared" si="0"/>
        <v>21</v>
      </c>
      <c r="T17" t="s">
        <v>83</v>
      </c>
      <c r="U17" t="s">
        <v>80</v>
      </c>
      <c r="V17" t="s">
        <v>2</v>
      </c>
      <c r="W17" t="s">
        <v>63</v>
      </c>
    </row>
    <row r="18" spans="2:25" ht="18.600000000000001" customHeight="1" x14ac:dyDescent="0.3">
      <c r="B18" s="10">
        <v>13</v>
      </c>
      <c r="C18" s="10">
        <v>2</v>
      </c>
      <c r="D18" s="10">
        <v>4</v>
      </c>
      <c r="E18" s="10">
        <v>5</v>
      </c>
      <c r="F18" s="10">
        <v>4</v>
      </c>
      <c r="G18" s="10">
        <v>5</v>
      </c>
      <c r="H18" s="10">
        <v>2</v>
      </c>
      <c r="K18" s="32">
        <v>13</v>
      </c>
      <c r="L18" s="10">
        <v>1.5</v>
      </c>
      <c r="M18" s="10">
        <v>3.5</v>
      </c>
      <c r="N18" s="10">
        <v>5.5</v>
      </c>
      <c r="O18" s="10">
        <v>3.5</v>
      </c>
      <c r="P18" s="10">
        <v>5.5</v>
      </c>
      <c r="Q18" s="10">
        <v>1.5</v>
      </c>
      <c r="R18">
        <f t="shared" si="0"/>
        <v>21</v>
      </c>
      <c r="T18" s="43" t="s">
        <v>110</v>
      </c>
      <c r="U18">
        <v>2.37</v>
      </c>
      <c r="V18">
        <v>70</v>
      </c>
      <c r="W18" t="s">
        <v>81</v>
      </c>
      <c r="X18" s="4">
        <f>V18+U24</f>
        <v>93.838314747481633</v>
      </c>
    </row>
    <row r="19" spans="2:25" ht="18" customHeight="1" x14ac:dyDescent="0.3">
      <c r="B19" s="10">
        <v>14</v>
      </c>
      <c r="C19" s="10">
        <v>4</v>
      </c>
      <c r="D19" s="10">
        <v>5</v>
      </c>
      <c r="E19" s="10">
        <v>5</v>
      </c>
      <c r="F19" s="10">
        <v>2</v>
      </c>
      <c r="G19" s="10">
        <v>2</v>
      </c>
      <c r="H19" s="10">
        <v>2</v>
      </c>
      <c r="K19" s="32">
        <v>14</v>
      </c>
      <c r="L19" s="10">
        <v>4</v>
      </c>
      <c r="M19" s="10">
        <v>5.5</v>
      </c>
      <c r="N19" s="10">
        <v>5.5</v>
      </c>
      <c r="O19" s="10">
        <v>2</v>
      </c>
      <c r="P19" s="10">
        <v>2</v>
      </c>
      <c r="Q19" s="10">
        <v>2</v>
      </c>
      <c r="R19">
        <f t="shared" si="0"/>
        <v>21</v>
      </c>
      <c r="T19" s="10" t="s">
        <v>108</v>
      </c>
      <c r="U19">
        <v>2.4300000000000002</v>
      </c>
      <c r="V19">
        <v>79</v>
      </c>
      <c r="W19" t="s">
        <v>81</v>
      </c>
    </row>
    <row r="20" spans="2:25" ht="19.2" customHeight="1" x14ac:dyDescent="0.3">
      <c r="B20" s="10">
        <v>15</v>
      </c>
      <c r="C20" s="10">
        <v>4</v>
      </c>
      <c r="D20" s="10">
        <v>3</v>
      </c>
      <c r="E20" s="10">
        <v>3</v>
      </c>
      <c r="F20" s="10">
        <v>4</v>
      </c>
      <c r="G20" s="10">
        <v>4</v>
      </c>
      <c r="H20" s="10">
        <v>2</v>
      </c>
      <c r="K20" s="32">
        <v>15</v>
      </c>
      <c r="L20" s="10">
        <v>5</v>
      </c>
      <c r="M20" s="10">
        <v>2.5</v>
      </c>
      <c r="N20" s="10">
        <v>2.5</v>
      </c>
      <c r="O20" s="10">
        <v>5</v>
      </c>
      <c r="P20" s="10">
        <v>5</v>
      </c>
      <c r="Q20" s="10">
        <v>1</v>
      </c>
      <c r="R20">
        <f t="shared" si="0"/>
        <v>21</v>
      </c>
      <c r="T20" s="10" t="s">
        <v>109</v>
      </c>
      <c r="U20">
        <v>2.57</v>
      </c>
      <c r="V20">
        <v>85.5</v>
      </c>
      <c r="W20" t="s">
        <v>81</v>
      </c>
    </row>
    <row r="21" spans="2:25" ht="16.2" customHeight="1" x14ac:dyDescent="0.3">
      <c r="B21" s="10">
        <v>16</v>
      </c>
      <c r="C21" s="10">
        <v>4</v>
      </c>
      <c r="D21" s="10">
        <v>5</v>
      </c>
      <c r="E21" s="10">
        <v>5</v>
      </c>
      <c r="F21" s="10">
        <v>3</v>
      </c>
      <c r="G21" s="10">
        <v>3</v>
      </c>
      <c r="H21" s="10">
        <v>2</v>
      </c>
      <c r="K21" s="32">
        <v>16</v>
      </c>
      <c r="L21" s="10">
        <v>4</v>
      </c>
      <c r="M21" s="10">
        <v>5.5</v>
      </c>
      <c r="N21" s="10">
        <v>5.5</v>
      </c>
      <c r="O21" s="10">
        <v>2.5</v>
      </c>
      <c r="P21" s="10">
        <v>2.5</v>
      </c>
      <c r="Q21" s="10">
        <v>1</v>
      </c>
      <c r="R21">
        <f t="shared" si="0"/>
        <v>21</v>
      </c>
      <c r="T21" s="10" t="s">
        <v>106</v>
      </c>
      <c r="U21">
        <v>3.7</v>
      </c>
      <c r="V21">
        <v>126.5</v>
      </c>
      <c r="W21" t="s">
        <v>82</v>
      </c>
      <c r="X21" s="4">
        <f>V21+U24</f>
        <v>150.33831474748163</v>
      </c>
      <c r="Y21" s="4">
        <f>V21-U24</f>
        <v>102.66168525251837</v>
      </c>
    </row>
    <row r="22" spans="2:25" ht="17.399999999999999" customHeight="1" x14ac:dyDescent="0.3">
      <c r="B22" s="10">
        <v>17</v>
      </c>
      <c r="C22" s="10">
        <v>5</v>
      </c>
      <c r="D22" s="10">
        <v>3</v>
      </c>
      <c r="E22" s="10">
        <v>3</v>
      </c>
      <c r="F22" s="10">
        <v>3</v>
      </c>
      <c r="G22" s="10">
        <v>2</v>
      </c>
      <c r="H22" s="10">
        <v>2</v>
      </c>
      <c r="K22" s="32">
        <v>17</v>
      </c>
      <c r="L22" s="10">
        <v>6</v>
      </c>
      <c r="M22" s="10">
        <v>4</v>
      </c>
      <c r="N22" s="10">
        <v>4</v>
      </c>
      <c r="O22" s="10">
        <v>4</v>
      </c>
      <c r="P22" s="10">
        <v>1.5</v>
      </c>
      <c r="Q22" s="10">
        <v>1.5</v>
      </c>
      <c r="R22">
        <f t="shared" si="0"/>
        <v>21</v>
      </c>
      <c r="T22" s="10" t="s">
        <v>107</v>
      </c>
      <c r="U22">
        <v>3.87</v>
      </c>
      <c r="V22">
        <v>134</v>
      </c>
      <c r="W22" t="s">
        <v>82</v>
      </c>
    </row>
    <row r="23" spans="2:25" ht="22.2" customHeight="1" x14ac:dyDescent="0.3">
      <c r="B23" s="10">
        <v>18</v>
      </c>
      <c r="C23" s="10">
        <v>4</v>
      </c>
      <c r="D23" s="10">
        <v>3</v>
      </c>
      <c r="E23" s="10">
        <v>3</v>
      </c>
      <c r="F23" s="10">
        <v>1</v>
      </c>
      <c r="G23" s="10">
        <v>1</v>
      </c>
      <c r="H23" s="10">
        <v>2</v>
      </c>
      <c r="K23" s="32">
        <v>18</v>
      </c>
      <c r="L23" s="10">
        <v>6</v>
      </c>
      <c r="M23" s="10">
        <v>4.5</v>
      </c>
      <c r="N23" s="10">
        <v>4.5</v>
      </c>
      <c r="O23" s="10">
        <v>1.5</v>
      </c>
      <c r="P23" s="10">
        <v>1.5</v>
      </c>
      <c r="Q23" s="10">
        <v>3</v>
      </c>
      <c r="R23">
        <f t="shared" si="0"/>
        <v>21</v>
      </c>
      <c r="T23" s="10" t="s">
        <v>105</v>
      </c>
      <c r="U23">
        <v>3.83</v>
      </c>
      <c r="V23">
        <v>135</v>
      </c>
      <c r="W23" t="s">
        <v>82</v>
      </c>
    </row>
    <row r="24" spans="2:25" ht="15.6" x14ac:dyDescent="0.3">
      <c r="B24" s="10">
        <v>19</v>
      </c>
      <c r="C24" s="10">
        <v>5</v>
      </c>
      <c r="D24" s="10">
        <v>5</v>
      </c>
      <c r="E24" s="10">
        <v>4</v>
      </c>
      <c r="F24" s="10">
        <v>1</v>
      </c>
      <c r="G24" s="10">
        <v>2</v>
      </c>
      <c r="H24" s="10">
        <v>2</v>
      </c>
      <c r="K24" s="32">
        <v>19</v>
      </c>
      <c r="L24" s="10">
        <v>5.5</v>
      </c>
      <c r="M24" s="10">
        <v>5.5</v>
      </c>
      <c r="N24" s="10">
        <v>4</v>
      </c>
      <c r="O24" s="10">
        <v>1</v>
      </c>
      <c r="P24" s="10">
        <v>2.5</v>
      </c>
      <c r="Q24" s="10">
        <v>2.5</v>
      </c>
      <c r="R24">
        <f t="shared" si="0"/>
        <v>21</v>
      </c>
      <c r="T24" s="44" t="s">
        <v>122</v>
      </c>
      <c r="U24" s="45">
        <f>1.645*SQRT(30*6*(6+1)/6)</f>
        <v>23.838314747481625</v>
      </c>
      <c r="V24" s="46"/>
    </row>
    <row r="25" spans="2:25" ht="15.6" x14ac:dyDescent="0.3">
      <c r="B25" s="10">
        <v>20</v>
      </c>
      <c r="C25" s="10">
        <v>4</v>
      </c>
      <c r="D25" s="10">
        <v>2</v>
      </c>
      <c r="E25" s="10">
        <v>2</v>
      </c>
      <c r="F25" s="10">
        <v>2</v>
      </c>
      <c r="G25" s="10">
        <v>2</v>
      </c>
      <c r="H25" s="10">
        <v>2</v>
      </c>
      <c r="K25" s="32">
        <v>20</v>
      </c>
      <c r="L25" s="10">
        <v>6</v>
      </c>
      <c r="M25" s="10">
        <v>3</v>
      </c>
      <c r="N25" s="10">
        <v>3</v>
      </c>
      <c r="O25" s="10">
        <v>3</v>
      </c>
      <c r="P25" s="10">
        <v>3</v>
      </c>
      <c r="Q25" s="10">
        <v>3</v>
      </c>
      <c r="R25">
        <f t="shared" si="0"/>
        <v>21</v>
      </c>
    </row>
    <row r="26" spans="2:25" ht="15.6" x14ac:dyDescent="0.3">
      <c r="B26" s="10">
        <v>21</v>
      </c>
      <c r="C26" s="10">
        <v>2</v>
      </c>
      <c r="D26" s="10">
        <v>4</v>
      </c>
      <c r="E26" s="10">
        <v>4</v>
      </c>
      <c r="F26" s="10">
        <v>2</v>
      </c>
      <c r="G26" s="10">
        <v>1</v>
      </c>
      <c r="H26" s="10">
        <v>2</v>
      </c>
      <c r="K26" s="32">
        <v>21</v>
      </c>
      <c r="L26" s="10">
        <v>3</v>
      </c>
      <c r="M26" s="10">
        <v>5.5</v>
      </c>
      <c r="N26" s="10">
        <v>5.5</v>
      </c>
      <c r="O26" s="10">
        <v>3</v>
      </c>
      <c r="P26" s="10">
        <v>1</v>
      </c>
      <c r="Q26" s="10">
        <v>3</v>
      </c>
      <c r="R26">
        <f t="shared" si="0"/>
        <v>21</v>
      </c>
    </row>
    <row r="27" spans="2:25" ht="15.6" x14ac:dyDescent="0.3">
      <c r="B27" s="10">
        <v>22</v>
      </c>
      <c r="C27" s="10">
        <v>4</v>
      </c>
      <c r="D27" s="10">
        <v>4</v>
      </c>
      <c r="E27" s="10">
        <v>3</v>
      </c>
      <c r="F27" s="10">
        <v>2</v>
      </c>
      <c r="G27" s="10">
        <v>2</v>
      </c>
      <c r="H27" s="10">
        <v>2</v>
      </c>
      <c r="K27" s="32">
        <v>22</v>
      </c>
      <c r="L27" s="10">
        <v>5.5</v>
      </c>
      <c r="M27" s="10">
        <v>5.5</v>
      </c>
      <c r="N27" s="10">
        <v>4</v>
      </c>
      <c r="O27" s="10">
        <v>2</v>
      </c>
      <c r="P27" s="10">
        <v>2</v>
      </c>
      <c r="Q27" s="10">
        <v>2</v>
      </c>
      <c r="R27">
        <f t="shared" si="0"/>
        <v>21</v>
      </c>
    </row>
    <row r="28" spans="2:25" ht="15.6" x14ac:dyDescent="0.3">
      <c r="B28" s="10">
        <v>23</v>
      </c>
      <c r="C28" s="10">
        <v>4</v>
      </c>
      <c r="D28" s="10">
        <v>4</v>
      </c>
      <c r="E28" s="10">
        <v>4</v>
      </c>
      <c r="F28" s="10">
        <v>2</v>
      </c>
      <c r="G28" s="10">
        <v>2</v>
      </c>
      <c r="H28" s="10">
        <v>1</v>
      </c>
      <c r="K28" s="32">
        <v>23</v>
      </c>
      <c r="L28" s="10">
        <v>5</v>
      </c>
      <c r="M28" s="10">
        <v>5</v>
      </c>
      <c r="N28" s="10">
        <v>5</v>
      </c>
      <c r="O28" s="10">
        <v>2.5</v>
      </c>
      <c r="P28" s="10">
        <v>2.5</v>
      </c>
      <c r="Q28" s="10">
        <v>1</v>
      </c>
      <c r="R28">
        <f t="shared" si="0"/>
        <v>21</v>
      </c>
    </row>
    <row r="29" spans="2:25" ht="15.6" x14ac:dyDescent="0.3">
      <c r="B29" s="10">
        <v>24</v>
      </c>
      <c r="C29" s="10">
        <v>4</v>
      </c>
      <c r="D29" s="10">
        <v>4</v>
      </c>
      <c r="E29" s="10">
        <v>4</v>
      </c>
      <c r="F29" s="10">
        <v>2</v>
      </c>
      <c r="G29" s="10">
        <v>4</v>
      </c>
      <c r="H29" s="10">
        <v>2</v>
      </c>
      <c r="K29" s="32">
        <v>24</v>
      </c>
      <c r="L29" s="10">
        <v>4.5</v>
      </c>
      <c r="M29" s="10">
        <v>4.5</v>
      </c>
      <c r="N29" s="10">
        <v>4.5</v>
      </c>
      <c r="O29" s="10">
        <v>1.5</v>
      </c>
      <c r="P29" s="10">
        <v>4.5</v>
      </c>
      <c r="Q29" s="10">
        <v>1.5</v>
      </c>
      <c r="R29">
        <f t="shared" si="0"/>
        <v>21</v>
      </c>
    </row>
    <row r="30" spans="2:25" ht="15.6" x14ac:dyDescent="0.3">
      <c r="B30" s="10">
        <v>25</v>
      </c>
      <c r="C30" s="10">
        <v>3</v>
      </c>
      <c r="D30" s="10">
        <v>4</v>
      </c>
      <c r="E30" s="10">
        <v>4</v>
      </c>
      <c r="F30" s="10">
        <v>2</v>
      </c>
      <c r="G30" s="10">
        <v>2</v>
      </c>
      <c r="H30" s="10">
        <v>2</v>
      </c>
      <c r="K30" s="32">
        <v>25</v>
      </c>
      <c r="L30" s="10">
        <v>4</v>
      </c>
      <c r="M30" s="10">
        <v>5.5</v>
      </c>
      <c r="N30" s="10">
        <v>5.5</v>
      </c>
      <c r="O30" s="10">
        <v>2</v>
      </c>
      <c r="P30" s="10">
        <v>2</v>
      </c>
      <c r="Q30" s="10">
        <v>2</v>
      </c>
      <c r="R30">
        <f t="shared" si="0"/>
        <v>21</v>
      </c>
    </row>
    <row r="31" spans="2:25" ht="15.6" x14ac:dyDescent="0.3">
      <c r="B31" s="10">
        <v>26</v>
      </c>
      <c r="C31" s="10">
        <v>4</v>
      </c>
      <c r="D31" s="10">
        <v>5</v>
      </c>
      <c r="E31" s="10">
        <v>5</v>
      </c>
      <c r="F31" s="10">
        <v>1</v>
      </c>
      <c r="G31" s="10">
        <v>1</v>
      </c>
      <c r="H31" s="10">
        <v>4</v>
      </c>
      <c r="K31" s="32">
        <v>26</v>
      </c>
      <c r="L31" s="10">
        <v>3.5</v>
      </c>
      <c r="M31" s="10">
        <v>5.5</v>
      </c>
      <c r="N31" s="10">
        <v>5.5</v>
      </c>
      <c r="O31" s="10">
        <v>1.5</v>
      </c>
      <c r="P31" s="10">
        <v>1.5</v>
      </c>
      <c r="Q31" s="10">
        <v>3.5</v>
      </c>
      <c r="R31">
        <f t="shared" si="0"/>
        <v>21</v>
      </c>
    </row>
    <row r="32" spans="2:25" ht="15.6" x14ac:dyDescent="0.3">
      <c r="B32" s="10">
        <v>27</v>
      </c>
      <c r="C32" s="10">
        <v>4</v>
      </c>
      <c r="D32" s="10">
        <v>5</v>
      </c>
      <c r="E32" s="10">
        <v>5</v>
      </c>
      <c r="F32" s="10">
        <v>2</v>
      </c>
      <c r="G32" s="10">
        <v>2</v>
      </c>
      <c r="H32" s="10">
        <v>3</v>
      </c>
      <c r="K32" s="32">
        <v>27</v>
      </c>
      <c r="L32" s="10">
        <v>4</v>
      </c>
      <c r="M32" s="10">
        <v>5.5</v>
      </c>
      <c r="N32" s="10">
        <v>5.5</v>
      </c>
      <c r="O32" s="10">
        <v>1.5</v>
      </c>
      <c r="P32" s="10">
        <v>1.5</v>
      </c>
      <c r="Q32" s="10">
        <v>3</v>
      </c>
      <c r="R32">
        <f t="shared" si="0"/>
        <v>21</v>
      </c>
    </row>
    <row r="33" spans="2:18" ht="15.6" x14ac:dyDescent="0.3">
      <c r="B33" s="10">
        <v>28</v>
      </c>
      <c r="C33" s="10">
        <v>2</v>
      </c>
      <c r="D33" s="10">
        <v>4</v>
      </c>
      <c r="E33" s="10">
        <v>4</v>
      </c>
      <c r="F33" s="10">
        <v>2</v>
      </c>
      <c r="G33" s="10">
        <v>2</v>
      </c>
      <c r="H33" s="10">
        <v>2</v>
      </c>
      <c r="K33" s="32">
        <v>28</v>
      </c>
      <c r="L33" s="10">
        <v>2.5</v>
      </c>
      <c r="M33" s="10">
        <v>5.5</v>
      </c>
      <c r="N33" s="10">
        <v>5.5</v>
      </c>
      <c r="O33" s="10">
        <v>2.5</v>
      </c>
      <c r="P33" s="10">
        <v>2.5</v>
      </c>
      <c r="Q33" s="10">
        <v>2.5</v>
      </c>
      <c r="R33">
        <f t="shared" si="0"/>
        <v>21</v>
      </c>
    </row>
    <row r="34" spans="2:18" ht="15.6" x14ac:dyDescent="0.3">
      <c r="B34" s="10">
        <v>29</v>
      </c>
      <c r="C34" s="10">
        <v>1</v>
      </c>
      <c r="D34" s="10">
        <v>1</v>
      </c>
      <c r="E34" s="10">
        <v>5</v>
      </c>
      <c r="F34" s="10">
        <v>5</v>
      </c>
      <c r="G34" s="10">
        <v>5</v>
      </c>
      <c r="H34" s="10">
        <v>5</v>
      </c>
      <c r="K34" s="32">
        <v>29</v>
      </c>
      <c r="L34" s="10">
        <v>1.5</v>
      </c>
      <c r="M34" s="10">
        <v>1.5</v>
      </c>
      <c r="N34" s="10">
        <v>4.5</v>
      </c>
      <c r="O34" s="10">
        <v>4.5</v>
      </c>
      <c r="P34" s="10">
        <v>4.5</v>
      </c>
      <c r="Q34" s="10">
        <v>4.5</v>
      </c>
      <c r="R34">
        <f t="shared" si="0"/>
        <v>21</v>
      </c>
    </row>
    <row r="35" spans="2:18" ht="15.6" x14ac:dyDescent="0.3">
      <c r="B35" s="10">
        <v>30</v>
      </c>
      <c r="C35" s="10">
        <v>5</v>
      </c>
      <c r="D35" s="10">
        <v>4</v>
      </c>
      <c r="E35" s="10">
        <v>5</v>
      </c>
      <c r="F35" s="10">
        <v>4</v>
      </c>
      <c r="G35" s="10">
        <v>5</v>
      </c>
      <c r="H35" s="10">
        <v>4</v>
      </c>
      <c r="K35" s="32">
        <v>30</v>
      </c>
      <c r="L35" s="10">
        <v>5</v>
      </c>
      <c r="M35" s="10">
        <v>2</v>
      </c>
      <c r="N35" s="10">
        <v>5</v>
      </c>
      <c r="O35" s="10">
        <v>2</v>
      </c>
      <c r="P35" s="10">
        <v>5</v>
      </c>
      <c r="Q35" s="10">
        <v>2</v>
      </c>
      <c r="R35">
        <f t="shared" si="0"/>
        <v>21</v>
      </c>
    </row>
    <row r="36" spans="2:18" x14ac:dyDescent="0.3">
      <c r="B36" s="33" t="s">
        <v>66</v>
      </c>
      <c r="C36" s="33">
        <f>SUM(C6:C35)</f>
        <v>115</v>
      </c>
      <c r="D36" s="33">
        <f t="shared" ref="D36:H36" si="1">SUM(D6:D35)</f>
        <v>111</v>
      </c>
      <c r="E36" s="33">
        <f t="shared" si="1"/>
        <v>116</v>
      </c>
      <c r="F36" s="33">
        <f t="shared" si="1"/>
        <v>73</v>
      </c>
      <c r="G36" s="33">
        <f t="shared" si="1"/>
        <v>77</v>
      </c>
      <c r="H36" s="33">
        <f t="shared" si="1"/>
        <v>71</v>
      </c>
      <c r="K36" s="33" t="s">
        <v>66</v>
      </c>
      <c r="L36" s="33">
        <f>SUM(L6:L35)</f>
        <v>135</v>
      </c>
      <c r="M36" s="33">
        <f t="shared" ref="M36:Q36" si="2">SUM(M6:M35)</f>
        <v>126.5</v>
      </c>
      <c r="N36" s="33">
        <f t="shared" si="2"/>
        <v>134</v>
      </c>
      <c r="O36" s="33">
        <f t="shared" si="2"/>
        <v>79</v>
      </c>
      <c r="P36" s="33">
        <f t="shared" si="2"/>
        <v>85.5</v>
      </c>
      <c r="Q36" s="33">
        <f t="shared" si="2"/>
        <v>70</v>
      </c>
    </row>
    <row r="37" spans="2:18" x14ac:dyDescent="0.3">
      <c r="B37" s="34" t="s">
        <v>113</v>
      </c>
      <c r="C37" s="35">
        <f t="shared" ref="C37:H37" si="3">AVERAGE(C6:C35)</f>
        <v>3.8333333333333335</v>
      </c>
      <c r="D37" s="35">
        <f t="shared" si="3"/>
        <v>3.7</v>
      </c>
      <c r="E37" s="35">
        <f t="shared" si="3"/>
        <v>3.8666666666666667</v>
      </c>
      <c r="F37" s="35">
        <f t="shared" si="3"/>
        <v>2.4333333333333331</v>
      </c>
      <c r="G37" s="35">
        <f t="shared" si="3"/>
        <v>2.5666666666666669</v>
      </c>
      <c r="H37" s="35">
        <f t="shared" si="3"/>
        <v>2.3666666666666667</v>
      </c>
      <c r="K37" s="34" t="s">
        <v>113</v>
      </c>
      <c r="L37" s="35">
        <f t="shared" ref="L37:Q37" si="4">AVERAGE(L6:L35)</f>
        <v>4.5</v>
      </c>
      <c r="M37" s="35">
        <f t="shared" si="4"/>
        <v>4.2166666666666668</v>
      </c>
      <c r="N37" s="35">
        <f t="shared" si="4"/>
        <v>4.4666666666666668</v>
      </c>
      <c r="O37" s="35">
        <f t="shared" si="4"/>
        <v>2.6333333333333333</v>
      </c>
      <c r="P37" s="35">
        <f t="shared" si="4"/>
        <v>2.85</v>
      </c>
      <c r="Q37" s="35">
        <f t="shared" si="4"/>
        <v>2.3333333333333335</v>
      </c>
    </row>
    <row r="38" spans="2:18" x14ac:dyDescent="0.3">
      <c r="B38" s="1" t="s">
        <v>114</v>
      </c>
      <c r="C38" s="2">
        <f>STDEV(C6:C35)</f>
        <v>1.085431213638262</v>
      </c>
      <c r="D38" s="2">
        <f t="shared" ref="D38:H38" si="5">STDEV(D6:D35)</f>
        <v>1.1188047809743373</v>
      </c>
      <c r="E38" s="2">
        <f t="shared" si="5"/>
        <v>1.0416609195243751</v>
      </c>
      <c r="F38" s="2">
        <f t="shared" si="5"/>
        <v>1.0726484571581123</v>
      </c>
      <c r="G38" s="2">
        <f t="shared" si="5"/>
        <v>1.1943352886058403</v>
      </c>
      <c r="H38" s="2">
        <f t="shared" si="5"/>
        <v>0.85028730776551431</v>
      </c>
      <c r="K38" s="1" t="s">
        <v>114</v>
      </c>
      <c r="L38" s="2">
        <f>STDEV(L6:L35)</f>
        <v>1.3958065274489031</v>
      </c>
      <c r="M38" s="2">
        <f t="shared" ref="M38:Q38" si="6">STDEV(M6:M35)</f>
        <v>1.4304769721376478</v>
      </c>
      <c r="N38" s="2">
        <f t="shared" si="6"/>
        <v>1.1812714755087315</v>
      </c>
      <c r="O38" s="2">
        <f t="shared" si="6"/>
        <v>1.2726115785600325</v>
      </c>
      <c r="P38" s="2">
        <f t="shared" si="6"/>
        <v>1.4028911034987219</v>
      </c>
      <c r="Q38" s="2">
        <f t="shared" si="6"/>
        <v>0.9498941259817919</v>
      </c>
    </row>
  </sheetData>
  <mergeCells count="5">
    <mergeCell ref="B4:B5"/>
    <mergeCell ref="C4:H4"/>
    <mergeCell ref="K4:K5"/>
    <mergeCell ref="L4:Q4"/>
    <mergeCell ref="U24:V2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27CD7-2506-4859-916F-7EDEC8359BDC}">
  <dimension ref="B4:U38"/>
  <sheetViews>
    <sheetView topLeftCell="N1" workbookViewId="0">
      <selection activeCell="U13" sqref="U13"/>
    </sheetView>
  </sheetViews>
  <sheetFormatPr defaultRowHeight="14.4" x14ac:dyDescent="0.3"/>
  <cols>
    <col min="3" max="3" width="14.88671875" customWidth="1"/>
    <col min="4" max="4" width="16.109375" customWidth="1"/>
    <col min="5" max="5" width="13.88671875" customWidth="1"/>
    <col min="6" max="6" width="14.6640625" customWidth="1"/>
    <col min="7" max="7" width="13.88671875" customWidth="1"/>
    <col min="8" max="8" width="14.88671875" customWidth="1"/>
    <col min="11" max="11" width="12.6640625" customWidth="1"/>
    <col min="12" max="12" width="14.77734375" customWidth="1"/>
    <col min="13" max="13" width="13.33203125" customWidth="1"/>
    <col min="14" max="14" width="13.77734375" customWidth="1"/>
    <col min="15" max="15" width="14.109375" customWidth="1"/>
    <col min="16" max="16" width="13.88671875" customWidth="1"/>
    <col min="17" max="17" width="14.21875" customWidth="1"/>
  </cols>
  <sheetData>
    <row r="4" spans="2:21" x14ac:dyDescent="0.3">
      <c r="B4" s="27" t="s">
        <v>104</v>
      </c>
      <c r="C4" s="23" t="s">
        <v>13</v>
      </c>
      <c r="D4" s="24"/>
      <c r="E4" s="24"/>
      <c r="F4" s="24"/>
      <c r="G4" s="24"/>
      <c r="H4" s="25"/>
      <c r="K4" s="31" t="s">
        <v>111</v>
      </c>
      <c r="L4" s="39" t="s">
        <v>112</v>
      </c>
      <c r="M4" s="40"/>
      <c r="N4" s="40"/>
      <c r="O4" s="40"/>
      <c r="P4" s="40"/>
      <c r="Q4" s="41"/>
    </row>
    <row r="5" spans="2:21" ht="22.2" customHeight="1" x14ac:dyDescent="0.3">
      <c r="B5" s="28"/>
      <c r="C5" s="10" t="s">
        <v>105</v>
      </c>
      <c r="D5" s="10" t="s">
        <v>106</v>
      </c>
      <c r="E5" s="10" t="s">
        <v>107</v>
      </c>
      <c r="F5" s="10" t="s">
        <v>108</v>
      </c>
      <c r="G5" s="10" t="s">
        <v>109</v>
      </c>
      <c r="H5" s="10" t="s">
        <v>110</v>
      </c>
      <c r="K5" s="31"/>
      <c r="L5" s="10" t="s">
        <v>105</v>
      </c>
      <c r="M5" s="10" t="s">
        <v>106</v>
      </c>
      <c r="N5" s="10" t="s">
        <v>107</v>
      </c>
      <c r="O5" s="10" t="s">
        <v>108</v>
      </c>
      <c r="P5" s="10" t="s">
        <v>109</v>
      </c>
      <c r="Q5" s="10" t="s">
        <v>110</v>
      </c>
    </row>
    <row r="6" spans="2:21" ht="15.6" x14ac:dyDescent="0.3">
      <c r="B6" s="10">
        <v>1</v>
      </c>
      <c r="C6" s="10">
        <v>5</v>
      </c>
      <c r="D6" s="10">
        <v>4</v>
      </c>
      <c r="E6" s="10">
        <v>4</v>
      </c>
      <c r="F6" s="10">
        <v>4</v>
      </c>
      <c r="G6" s="10">
        <v>4</v>
      </c>
      <c r="H6" s="10">
        <v>4</v>
      </c>
      <c r="K6" s="32">
        <v>1</v>
      </c>
      <c r="L6" s="10">
        <v>6</v>
      </c>
      <c r="M6" s="10">
        <v>3</v>
      </c>
      <c r="N6" s="10">
        <v>3</v>
      </c>
      <c r="O6" s="10">
        <v>3</v>
      </c>
      <c r="P6" s="10">
        <v>3</v>
      </c>
      <c r="Q6" s="10">
        <v>3</v>
      </c>
      <c r="R6">
        <f>SUM(L6:Q6)</f>
        <v>21</v>
      </c>
      <c r="T6" s="37" t="s">
        <v>55</v>
      </c>
      <c r="U6">
        <v>6</v>
      </c>
    </row>
    <row r="7" spans="2:21" ht="15.6" x14ac:dyDescent="0.3">
      <c r="B7" s="10">
        <v>2</v>
      </c>
      <c r="C7" s="10">
        <v>4</v>
      </c>
      <c r="D7" s="10">
        <v>4</v>
      </c>
      <c r="E7" s="10">
        <v>4</v>
      </c>
      <c r="F7" s="10">
        <v>2</v>
      </c>
      <c r="G7" s="10">
        <v>2</v>
      </c>
      <c r="H7" s="10">
        <v>4</v>
      </c>
      <c r="K7" s="32">
        <v>2</v>
      </c>
      <c r="L7" s="10">
        <v>4.5</v>
      </c>
      <c r="M7" s="10">
        <v>4.5</v>
      </c>
      <c r="N7" s="10">
        <v>4.5</v>
      </c>
      <c r="O7" s="10">
        <v>1.5</v>
      </c>
      <c r="P7" s="10">
        <v>1.5</v>
      </c>
      <c r="Q7" s="10">
        <v>4.5</v>
      </c>
      <c r="R7">
        <f t="shared" ref="R7:R35" si="0">SUM(L7:Q7)</f>
        <v>21</v>
      </c>
      <c r="T7" s="37" t="s">
        <v>115</v>
      </c>
      <c r="U7">
        <v>30</v>
      </c>
    </row>
    <row r="8" spans="2:21" ht="15.6" x14ac:dyDescent="0.3">
      <c r="B8" s="10">
        <v>3</v>
      </c>
      <c r="C8" s="10">
        <v>5</v>
      </c>
      <c r="D8" s="10">
        <v>3</v>
      </c>
      <c r="E8" s="10">
        <v>5</v>
      </c>
      <c r="F8" s="10">
        <v>3</v>
      </c>
      <c r="G8" s="10">
        <v>3</v>
      </c>
      <c r="H8" s="10">
        <v>4</v>
      </c>
      <c r="K8" s="32">
        <v>3</v>
      </c>
      <c r="L8" s="10">
        <v>5.5</v>
      </c>
      <c r="M8" s="10">
        <v>2.5</v>
      </c>
      <c r="N8" s="10">
        <v>5.5</v>
      </c>
      <c r="O8" s="10">
        <v>2.5</v>
      </c>
      <c r="P8" s="10">
        <v>2.5</v>
      </c>
      <c r="Q8" s="10">
        <v>2.5</v>
      </c>
      <c r="R8">
        <f t="shared" si="0"/>
        <v>21</v>
      </c>
      <c r="T8" s="37"/>
    </row>
    <row r="9" spans="2:21" ht="15.6" x14ac:dyDescent="0.3">
      <c r="B9" s="10">
        <v>4</v>
      </c>
      <c r="C9" s="10">
        <v>5</v>
      </c>
      <c r="D9" s="10">
        <v>5</v>
      </c>
      <c r="E9" s="10">
        <v>4</v>
      </c>
      <c r="F9" s="10">
        <v>2</v>
      </c>
      <c r="G9" s="10">
        <v>2</v>
      </c>
      <c r="H9" s="10">
        <v>2</v>
      </c>
      <c r="K9" s="32">
        <v>4</v>
      </c>
      <c r="L9" s="10">
        <v>5.5</v>
      </c>
      <c r="M9" s="10">
        <v>5.5</v>
      </c>
      <c r="N9" s="10">
        <v>4</v>
      </c>
      <c r="O9" s="10">
        <v>2</v>
      </c>
      <c r="P9" s="10">
        <v>2</v>
      </c>
      <c r="Q9" s="10">
        <v>2</v>
      </c>
      <c r="R9">
        <f t="shared" si="0"/>
        <v>21</v>
      </c>
      <c r="T9" s="37"/>
    </row>
    <row r="10" spans="2:21" ht="15.6" x14ac:dyDescent="0.3">
      <c r="B10" s="10">
        <v>5</v>
      </c>
      <c r="C10" s="10">
        <v>3</v>
      </c>
      <c r="D10" s="10">
        <v>3</v>
      </c>
      <c r="E10" s="10">
        <v>5</v>
      </c>
      <c r="F10" s="10">
        <v>3</v>
      </c>
      <c r="G10" s="10">
        <v>3</v>
      </c>
      <c r="H10" s="10">
        <v>3</v>
      </c>
      <c r="K10" s="32">
        <v>5</v>
      </c>
      <c r="L10" s="10">
        <v>3</v>
      </c>
      <c r="M10" s="10">
        <v>3</v>
      </c>
      <c r="N10" s="10">
        <v>6</v>
      </c>
      <c r="O10" s="10">
        <v>3</v>
      </c>
      <c r="P10" s="10">
        <v>3</v>
      </c>
      <c r="Q10" s="10">
        <v>3</v>
      </c>
      <c r="R10">
        <f t="shared" si="0"/>
        <v>21</v>
      </c>
      <c r="T10" s="37" t="s">
        <v>116</v>
      </c>
      <c r="U10">
        <f>(12/((U6*U7)*(U6+1))*SUMSQ(L36:Q36)-3*(U7)*(U6+1))</f>
        <v>10.114285714285757</v>
      </c>
    </row>
    <row r="11" spans="2:21" ht="15.6" x14ac:dyDescent="0.3">
      <c r="B11" s="10">
        <v>6</v>
      </c>
      <c r="C11" s="10">
        <v>4</v>
      </c>
      <c r="D11" s="10">
        <v>4</v>
      </c>
      <c r="E11" s="10">
        <v>4</v>
      </c>
      <c r="F11" s="10">
        <v>2</v>
      </c>
      <c r="G11" s="10">
        <v>1</v>
      </c>
      <c r="H11" s="10">
        <v>4</v>
      </c>
      <c r="K11" s="32">
        <v>6</v>
      </c>
      <c r="L11" s="10">
        <v>4.5</v>
      </c>
      <c r="M11" s="10">
        <v>4.5</v>
      </c>
      <c r="N11" s="10">
        <v>4.5</v>
      </c>
      <c r="O11" s="10">
        <v>2</v>
      </c>
      <c r="P11" s="10">
        <v>1</v>
      </c>
      <c r="Q11" s="10">
        <v>4.5</v>
      </c>
      <c r="R11">
        <f t="shared" si="0"/>
        <v>21</v>
      </c>
      <c r="T11" s="37" t="s">
        <v>117</v>
      </c>
      <c r="U11">
        <f>_xlfn.CHISQ.INV.RT(0.05,5)</f>
        <v>11.070497693516353</v>
      </c>
    </row>
    <row r="12" spans="2:21" ht="15.6" x14ac:dyDescent="0.3">
      <c r="B12" s="10">
        <v>7</v>
      </c>
      <c r="C12" s="10">
        <v>3</v>
      </c>
      <c r="D12" s="10">
        <v>4</v>
      </c>
      <c r="E12" s="10">
        <v>4</v>
      </c>
      <c r="F12" s="10">
        <v>4</v>
      </c>
      <c r="G12" s="10">
        <v>4</v>
      </c>
      <c r="H12" s="10">
        <v>3</v>
      </c>
      <c r="K12" s="32">
        <v>7</v>
      </c>
      <c r="L12" s="10">
        <v>1.5</v>
      </c>
      <c r="M12" s="10">
        <v>4.5</v>
      </c>
      <c r="N12" s="10">
        <v>4.5</v>
      </c>
      <c r="O12" s="10">
        <v>4.5</v>
      </c>
      <c r="P12" s="10">
        <v>4.5</v>
      </c>
      <c r="Q12" s="10">
        <v>1.5</v>
      </c>
      <c r="R12">
        <f t="shared" si="0"/>
        <v>21</v>
      </c>
      <c r="T12" s="37"/>
    </row>
    <row r="13" spans="2:21" ht="15.6" x14ac:dyDescent="0.3">
      <c r="B13" s="10">
        <v>8</v>
      </c>
      <c r="C13" s="10">
        <v>4</v>
      </c>
      <c r="D13" s="10">
        <v>4</v>
      </c>
      <c r="E13" s="10">
        <v>4</v>
      </c>
      <c r="F13" s="10">
        <v>4</v>
      </c>
      <c r="G13" s="10">
        <v>4</v>
      </c>
      <c r="H13" s="10">
        <v>4</v>
      </c>
      <c r="K13" s="32">
        <v>8</v>
      </c>
      <c r="L13" s="10">
        <v>3.5</v>
      </c>
      <c r="M13" s="10">
        <v>3.5</v>
      </c>
      <c r="N13" s="10">
        <v>3.5</v>
      </c>
      <c r="O13" s="10">
        <v>3.5</v>
      </c>
      <c r="P13" s="10">
        <v>3.5</v>
      </c>
      <c r="Q13" s="10">
        <v>3.5</v>
      </c>
      <c r="R13">
        <f t="shared" si="0"/>
        <v>21</v>
      </c>
      <c r="T13" s="37" t="s">
        <v>118</v>
      </c>
      <c r="U13" t="s">
        <v>119</v>
      </c>
    </row>
    <row r="14" spans="2:21" ht="15.6" x14ac:dyDescent="0.3">
      <c r="B14" s="10">
        <v>9</v>
      </c>
      <c r="C14" s="10">
        <v>2</v>
      </c>
      <c r="D14" s="10">
        <v>5</v>
      </c>
      <c r="E14" s="10">
        <v>5</v>
      </c>
      <c r="F14" s="10">
        <v>5</v>
      </c>
      <c r="G14" s="10">
        <v>4</v>
      </c>
      <c r="H14" s="10">
        <v>2</v>
      </c>
      <c r="K14" s="32">
        <v>9</v>
      </c>
      <c r="L14" s="10">
        <v>1.5</v>
      </c>
      <c r="M14" s="10">
        <v>5</v>
      </c>
      <c r="N14" s="10">
        <v>5</v>
      </c>
      <c r="O14" s="10">
        <v>5</v>
      </c>
      <c r="P14" s="10">
        <v>3</v>
      </c>
      <c r="Q14" s="10">
        <v>1.5</v>
      </c>
      <c r="R14">
        <f t="shared" si="0"/>
        <v>21</v>
      </c>
    </row>
    <row r="15" spans="2:21" ht="15.6" x14ac:dyDescent="0.3">
      <c r="B15" s="10">
        <v>10</v>
      </c>
      <c r="C15" s="10">
        <v>5</v>
      </c>
      <c r="D15" s="10">
        <v>5</v>
      </c>
      <c r="E15" s="10">
        <v>2</v>
      </c>
      <c r="F15" s="10">
        <v>5</v>
      </c>
      <c r="G15" s="10">
        <v>5</v>
      </c>
      <c r="H15" s="10">
        <v>4</v>
      </c>
      <c r="K15" s="32">
        <v>10</v>
      </c>
      <c r="L15" s="10">
        <v>4.5</v>
      </c>
      <c r="M15" s="10">
        <v>4.5</v>
      </c>
      <c r="N15" s="10">
        <v>1</v>
      </c>
      <c r="O15" s="10">
        <v>4.5</v>
      </c>
      <c r="P15" s="10">
        <v>4.5</v>
      </c>
      <c r="Q15" s="10">
        <v>2</v>
      </c>
      <c r="R15">
        <f t="shared" si="0"/>
        <v>21</v>
      </c>
    </row>
    <row r="16" spans="2:21" ht="15.6" x14ac:dyDescent="0.3">
      <c r="B16" s="10">
        <v>11</v>
      </c>
      <c r="C16" s="10">
        <v>4</v>
      </c>
      <c r="D16" s="10">
        <v>2</v>
      </c>
      <c r="E16" s="10">
        <v>2</v>
      </c>
      <c r="F16" s="10">
        <v>3</v>
      </c>
      <c r="G16" s="10">
        <v>4</v>
      </c>
      <c r="H16" s="10">
        <v>4</v>
      </c>
      <c r="K16" s="32">
        <v>11</v>
      </c>
      <c r="L16" s="10">
        <v>5</v>
      </c>
      <c r="M16" s="10">
        <v>1.5</v>
      </c>
      <c r="N16" s="10">
        <v>1.5</v>
      </c>
      <c r="O16" s="10">
        <v>3</v>
      </c>
      <c r="P16" s="10">
        <v>5</v>
      </c>
      <c r="Q16" s="10">
        <v>5</v>
      </c>
      <c r="R16">
        <f t="shared" si="0"/>
        <v>21</v>
      </c>
    </row>
    <row r="17" spans="2:18" ht="15.6" x14ac:dyDescent="0.3">
      <c r="B17" s="10">
        <v>12</v>
      </c>
      <c r="C17" s="10">
        <v>5</v>
      </c>
      <c r="D17" s="10">
        <v>4</v>
      </c>
      <c r="E17" s="10">
        <v>4</v>
      </c>
      <c r="F17" s="10">
        <v>5</v>
      </c>
      <c r="G17" s="10">
        <v>5</v>
      </c>
      <c r="H17" s="10">
        <v>4</v>
      </c>
      <c r="K17" s="32">
        <v>12</v>
      </c>
      <c r="L17" s="10">
        <v>5</v>
      </c>
      <c r="M17" s="10">
        <v>2</v>
      </c>
      <c r="N17" s="10">
        <v>2</v>
      </c>
      <c r="O17" s="10">
        <v>5</v>
      </c>
      <c r="P17" s="10">
        <v>5</v>
      </c>
      <c r="Q17" s="10">
        <v>2</v>
      </c>
      <c r="R17">
        <f t="shared" si="0"/>
        <v>21</v>
      </c>
    </row>
    <row r="18" spans="2:18" ht="15.6" x14ac:dyDescent="0.3">
      <c r="B18" s="10">
        <v>13</v>
      </c>
      <c r="C18" s="10">
        <v>4</v>
      </c>
      <c r="D18" s="10">
        <v>4</v>
      </c>
      <c r="E18" s="10">
        <v>5</v>
      </c>
      <c r="F18" s="10">
        <v>4</v>
      </c>
      <c r="G18" s="10">
        <v>5</v>
      </c>
      <c r="H18" s="10">
        <v>4</v>
      </c>
      <c r="K18" s="32">
        <v>13</v>
      </c>
      <c r="L18" s="10">
        <v>2.5</v>
      </c>
      <c r="M18" s="10">
        <v>2.5</v>
      </c>
      <c r="N18" s="10">
        <v>5.5</v>
      </c>
      <c r="O18" s="10">
        <v>2.5</v>
      </c>
      <c r="P18" s="10">
        <v>5.5</v>
      </c>
      <c r="Q18" s="10">
        <v>2.5</v>
      </c>
      <c r="R18">
        <f t="shared" si="0"/>
        <v>21</v>
      </c>
    </row>
    <row r="19" spans="2:18" ht="15.6" x14ac:dyDescent="0.3">
      <c r="B19" s="10">
        <v>14</v>
      </c>
      <c r="C19" s="10">
        <v>4</v>
      </c>
      <c r="D19" s="10">
        <v>5</v>
      </c>
      <c r="E19" s="10">
        <v>5</v>
      </c>
      <c r="F19" s="10">
        <v>4</v>
      </c>
      <c r="G19" s="10">
        <v>4</v>
      </c>
      <c r="H19" s="10">
        <v>4</v>
      </c>
      <c r="K19" s="32">
        <v>14</v>
      </c>
      <c r="L19" s="10">
        <v>2.5</v>
      </c>
      <c r="M19" s="10">
        <v>5.5</v>
      </c>
      <c r="N19" s="10">
        <v>5.5</v>
      </c>
      <c r="O19" s="10">
        <v>2.5</v>
      </c>
      <c r="P19" s="10">
        <v>2.5</v>
      </c>
      <c r="Q19" s="10">
        <v>2.5</v>
      </c>
      <c r="R19">
        <f t="shared" si="0"/>
        <v>21</v>
      </c>
    </row>
    <row r="20" spans="2:18" ht="15.6" x14ac:dyDescent="0.3">
      <c r="B20" s="10">
        <v>15</v>
      </c>
      <c r="C20" s="10">
        <v>4</v>
      </c>
      <c r="D20" s="10">
        <v>3</v>
      </c>
      <c r="E20" s="10">
        <v>3</v>
      </c>
      <c r="F20" s="10">
        <v>4</v>
      </c>
      <c r="G20" s="10">
        <v>4</v>
      </c>
      <c r="H20" s="10">
        <v>2</v>
      </c>
      <c r="K20" s="32">
        <v>15</v>
      </c>
      <c r="L20" s="10">
        <v>5</v>
      </c>
      <c r="M20" s="10">
        <v>2.5</v>
      </c>
      <c r="N20" s="10">
        <v>2.5</v>
      </c>
      <c r="O20" s="10">
        <v>5</v>
      </c>
      <c r="P20" s="10">
        <v>5</v>
      </c>
      <c r="Q20" s="10">
        <v>1</v>
      </c>
      <c r="R20">
        <f t="shared" si="0"/>
        <v>21</v>
      </c>
    </row>
    <row r="21" spans="2:18" ht="15.6" x14ac:dyDescent="0.3">
      <c r="B21" s="10">
        <v>16</v>
      </c>
      <c r="C21" s="10">
        <v>4</v>
      </c>
      <c r="D21" s="10">
        <v>5</v>
      </c>
      <c r="E21" s="10">
        <v>5</v>
      </c>
      <c r="F21" s="10">
        <v>4</v>
      </c>
      <c r="G21" s="10">
        <v>5</v>
      </c>
      <c r="H21" s="10">
        <v>4</v>
      </c>
      <c r="K21" s="32">
        <v>16</v>
      </c>
      <c r="L21" s="10">
        <v>2</v>
      </c>
      <c r="M21" s="10">
        <v>5</v>
      </c>
      <c r="N21" s="10">
        <v>5</v>
      </c>
      <c r="O21" s="10">
        <v>2</v>
      </c>
      <c r="P21" s="10">
        <v>5</v>
      </c>
      <c r="Q21" s="10">
        <v>2</v>
      </c>
      <c r="R21">
        <f t="shared" si="0"/>
        <v>21</v>
      </c>
    </row>
    <row r="22" spans="2:18" ht="15.6" x14ac:dyDescent="0.3">
      <c r="B22" s="10">
        <v>17</v>
      </c>
      <c r="C22" s="10">
        <v>5</v>
      </c>
      <c r="D22" s="10">
        <v>2</v>
      </c>
      <c r="E22" s="10">
        <v>5</v>
      </c>
      <c r="F22" s="10">
        <v>4</v>
      </c>
      <c r="G22" s="10">
        <v>3</v>
      </c>
      <c r="H22" s="10">
        <v>4</v>
      </c>
      <c r="K22" s="32">
        <v>17</v>
      </c>
      <c r="L22" s="10">
        <v>5.5</v>
      </c>
      <c r="M22" s="10">
        <v>1</v>
      </c>
      <c r="N22" s="10">
        <v>5.5</v>
      </c>
      <c r="O22" s="10">
        <v>3.5</v>
      </c>
      <c r="P22" s="10">
        <v>2</v>
      </c>
      <c r="Q22" s="10">
        <v>3.5</v>
      </c>
      <c r="R22">
        <f t="shared" si="0"/>
        <v>21</v>
      </c>
    </row>
    <row r="23" spans="2:18" ht="15.6" x14ac:dyDescent="0.3">
      <c r="B23" s="10">
        <v>18</v>
      </c>
      <c r="C23" s="10">
        <v>5</v>
      </c>
      <c r="D23" s="10">
        <v>3</v>
      </c>
      <c r="E23" s="10">
        <v>2</v>
      </c>
      <c r="F23" s="10">
        <v>3</v>
      </c>
      <c r="G23" s="10">
        <v>1</v>
      </c>
      <c r="H23" s="10">
        <v>3</v>
      </c>
      <c r="K23" s="32">
        <v>18</v>
      </c>
      <c r="L23" s="10">
        <v>6</v>
      </c>
      <c r="M23" s="10">
        <v>4</v>
      </c>
      <c r="N23" s="10">
        <v>2</v>
      </c>
      <c r="O23" s="10">
        <v>4</v>
      </c>
      <c r="P23" s="10">
        <v>1</v>
      </c>
      <c r="Q23" s="10">
        <v>4</v>
      </c>
      <c r="R23">
        <f t="shared" si="0"/>
        <v>21</v>
      </c>
    </row>
    <row r="24" spans="2:18" ht="15.6" x14ac:dyDescent="0.3">
      <c r="B24" s="10">
        <v>19</v>
      </c>
      <c r="C24" s="10">
        <v>5</v>
      </c>
      <c r="D24" s="10">
        <v>5</v>
      </c>
      <c r="E24" s="10">
        <v>2</v>
      </c>
      <c r="F24" s="10">
        <v>2</v>
      </c>
      <c r="G24" s="10">
        <v>4</v>
      </c>
      <c r="H24" s="10">
        <v>2</v>
      </c>
      <c r="K24" s="32">
        <v>19</v>
      </c>
      <c r="L24" s="10">
        <v>5.5</v>
      </c>
      <c r="M24" s="10">
        <v>5.5</v>
      </c>
      <c r="N24" s="10">
        <v>2</v>
      </c>
      <c r="O24" s="10">
        <v>2</v>
      </c>
      <c r="P24" s="10">
        <v>4</v>
      </c>
      <c r="Q24" s="10">
        <v>2</v>
      </c>
      <c r="R24">
        <f t="shared" si="0"/>
        <v>21</v>
      </c>
    </row>
    <row r="25" spans="2:18" ht="15.6" x14ac:dyDescent="0.3">
      <c r="B25" s="10">
        <v>20</v>
      </c>
      <c r="C25" s="10">
        <v>5</v>
      </c>
      <c r="D25" s="10">
        <v>3</v>
      </c>
      <c r="E25" s="10">
        <v>2</v>
      </c>
      <c r="F25" s="10">
        <v>5</v>
      </c>
      <c r="G25" s="10">
        <v>4</v>
      </c>
      <c r="H25" s="10">
        <v>2</v>
      </c>
      <c r="K25" s="32">
        <v>20</v>
      </c>
      <c r="L25" s="10">
        <v>5.5</v>
      </c>
      <c r="M25" s="10">
        <v>3</v>
      </c>
      <c r="N25" s="10">
        <v>1.5</v>
      </c>
      <c r="O25" s="10">
        <v>5.5</v>
      </c>
      <c r="P25" s="10">
        <v>4</v>
      </c>
      <c r="Q25" s="10">
        <v>1.5</v>
      </c>
      <c r="R25">
        <f t="shared" si="0"/>
        <v>21</v>
      </c>
    </row>
    <row r="26" spans="2:18" ht="15.6" x14ac:dyDescent="0.3">
      <c r="B26" s="10">
        <v>21</v>
      </c>
      <c r="C26" s="10">
        <v>3</v>
      </c>
      <c r="D26" s="10">
        <v>4</v>
      </c>
      <c r="E26" s="10">
        <v>4</v>
      </c>
      <c r="F26" s="10">
        <v>2</v>
      </c>
      <c r="G26" s="10">
        <v>3</v>
      </c>
      <c r="H26" s="10">
        <v>3</v>
      </c>
      <c r="K26" s="32">
        <v>21</v>
      </c>
      <c r="L26" s="10">
        <v>3</v>
      </c>
      <c r="M26" s="10">
        <v>5.5</v>
      </c>
      <c r="N26" s="10">
        <v>5.5</v>
      </c>
      <c r="O26" s="10">
        <v>1</v>
      </c>
      <c r="P26" s="10">
        <v>3</v>
      </c>
      <c r="Q26" s="10">
        <v>3</v>
      </c>
      <c r="R26">
        <f t="shared" si="0"/>
        <v>21</v>
      </c>
    </row>
    <row r="27" spans="2:18" ht="15.6" x14ac:dyDescent="0.3">
      <c r="B27" s="10">
        <v>22</v>
      </c>
      <c r="C27" s="10">
        <v>5</v>
      </c>
      <c r="D27" s="10">
        <v>4</v>
      </c>
      <c r="E27" s="10">
        <v>3</v>
      </c>
      <c r="F27" s="10">
        <v>2</v>
      </c>
      <c r="G27" s="10">
        <v>3</v>
      </c>
      <c r="H27" s="10">
        <v>3</v>
      </c>
      <c r="K27" s="32">
        <v>22</v>
      </c>
      <c r="L27" s="10">
        <v>6</v>
      </c>
      <c r="M27" s="10">
        <v>5</v>
      </c>
      <c r="N27" s="10">
        <v>3</v>
      </c>
      <c r="O27" s="10">
        <v>1</v>
      </c>
      <c r="P27" s="10">
        <v>3</v>
      </c>
      <c r="Q27" s="10">
        <v>3</v>
      </c>
      <c r="R27">
        <f t="shared" si="0"/>
        <v>21</v>
      </c>
    </row>
    <row r="28" spans="2:18" ht="15.6" x14ac:dyDescent="0.3">
      <c r="B28" s="10">
        <v>23</v>
      </c>
      <c r="C28" s="10">
        <v>4</v>
      </c>
      <c r="D28" s="10">
        <v>4</v>
      </c>
      <c r="E28" s="10">
        <v>2</v>
      </c>
      <c r="F28" s="10">
        <v>4</v>
      </c>
      <c r="G28" s="10">
        <v>4</v>
      </c>
      <c r="H28" s="10">
        <v>4</v>
      </c>
      <c r="K28" s="32">
        <v>23</v>
      </c>
      <c r="L28" s="10">
        <v>4</v>
      </c>
      <c r="M28" s="10">
        <v>4</v>
      </c>
      <c r="N28" s="10">
        <v>1</v>
      </c>
      <c r="O28" s="10">
        <v>4</v>
      </c>
      <c r="P28" s="10">
        <v>4</v>
      </c>
      <c r="Q28" s="10">
        <v>4</v>
      </c>
      <c r="R28">
        <f t="shared" si="0"/>
        <v>21</v>
      </c>
    </row>
    <row r="29" spans="2:18" ht="15.6" x14ac:dyDescent="0.3">
      <c r="B29" s="10">
        <v>24</v>
      </c>
      <c r="C29" s="10">
        <v>4</v>
      </c>
      <c r="D29" s="10">
        <v>4</v>
      </c>
      <c r="E29" s="10">
        <v>4</v>
      </c>
      <c r="F29" s="10">
        <v>4</v>
      </c>
      <c r="G29" s="10">
        <v>5</v>
      </c>
      <c r="H29" s="10">
        <v>2</v>
      </c>
      <c r="K29" s="32">
        <v>24</v>
      </c>
      <c r="L29" s="10">
        <v>3.5</v>
      </c>
      <c r="M29" s="10">
        <v>3.5</v>
      </c>
      <c r="N29" s="10">
        <v>3.5</v>
      </c>
      <c r="O29" s="10">
        <v>3.5</v>
      </c>
      <c r="P29" s="10">
        <v>6</v>
      </c>
      <c r="Q29" s="10">
        <v>1</v>
      </c>
      <c r="R29">
        <f t="shared" si="0"/>
        <v>21</v>
      </c>
    </row>
    <row r="30" spans="2:18" ht="15.6" x14ac:dyDescent="0.3">
      <c r="B30" s="10">
        <v>25</v>
      </c>
      <c r="C30" s="10">
        <v>4</v>
      </c>
      <c r="D30" s="10">
        <v>4</v>
      </c>
      <c r="E30" s="10">
        <v>4</v>
      </c>
      <c r="F30" s="10">
        <v>4</v>
      </c>
      <c r="G30" s="10">
        <v>4</v>
      </c>
      <c r="H30" s="10">
        <v>2</v>
      </c>
      <c r="K30" s="32">
        <v>25</v>
      </c>
      <c r="L30" s="10">
        <v>4</v>
      </c>
      <c r="M30" s="10">
        <v>4</v>
      </c>
      <c r="N30" s="10">
        <v>4</v>
      </c>
      <c r="O30" s="10">
        <v>4</v>
      </c>
      <c r="P30" s="10">
        <v>4</v>
      </c>
      <c r="Q30" s="10">
        <v>1</v>
      </c>
      <c r="R30">
        <f t="shared" si="0"/>
        <v>21</v>
      </c>
    </row>
    <row r="31" spans="2:18" ht="15.6" x14ac:dyDescent="0.3">
      <c r="B31" s="10">
        <v>26</v>
      </c>
      <c r="C31" s="10">
        <v>5</v>
      </c>
      <c r="D31" s="10">
        <v>2</v>
      </c>
      <c r="E31" s="10">
        <v>4</v>
      </c>
      <c r="F31" s="10">
        <v>4</v>
      </c>
      <c r="G31" s="10">
        <v>2</v>
      </c>
      <c r="H31" s="10">
        <v>2</v>
      </c>
      <c r="K31" s="32">
        <v>26</v>
      </c>
      <c r="L31" s="10">
        <v>6</v>
      </c>
      <c r="M31" s="10">
        <v>2</v>
      </c>
      <c r="N31" s="10">
        <v>4.5</v>
      </c>
      <c r="O31" s="10">
        <v>4.5</v>
      </c>
      <c r="P31" s="10">
        <v>2</v>
      </c>
      <c r="Q31" s="10">
        <v>2</v>
      </c>
      <c r="R31">
        <f t="shared" si="0"/>
        <v>21</v>
      </c>
    </row>
    <row r="32" spans="2:18" ht="15.6" x14ac:dyDescent="0.3">
      <c r="B32" s="10">
        <v>27</v>
      </c>
      <c r="C32" s="10">
        <v>4</v>
      </c>
      <c r="D32" s="10">
        <v>4</v>
      </c>
      <c r="E32" s="10">
        <v>4</v>
      </c>
      <c r="F32" s="10">
        <v>2</v>
      </c>
      <c r="G32" s="10">
        <v>4</v>
      </c>
      <c r="H32" s="10">
        <v>4</v>
      </c>
      <c r="K32" s="32">
        <v>27</v>
      </c>
      <c r="L32" s="10">
        <v>4</v>
      </c>
      <c r="M32" s="10">
        <v>4</v>
      </c>
      <c r="N32" s="10">
        <v>4</v>
      </c>
      <c r="O32" s="10">
        <v>1</v>
      </c>
      <c r="P32" s="10">
        <v>4</v>
      </c>
      <c r="Q32" s="10">
        <v>4</v>
      </c>
      <c r="R32">
        <f t="shared" si="0"/>
        <v>21</v>
      </c>
    </row>
    <row r="33" spans="2:18" ht="15.6" x14ac:dyDescent="0.3">
      <c r="B33" s="10">
        <v>28</v>
      </c>
      <c r="C33" s="10">
        <v>3</v>
      </c>
      <c r="D33" s="10">
        <v>4</v>
      </c>
      <c r="E33" s="10">
        <v>4</v>
      </c>
      <c r="F33" s="10">
        <v>3</v>
      </c>
      <c r="G33" s="10">
        <v>4</v>
      </c>
      <c r="H33" s="10">
        <v>3</v>
      </c>
      <c r="K33" s="32">
        <v>28</v>
      </c>
      <c r="L33" s="10">
        <v>2</v>
      </c>
      <c r="M33" s="10">
        <v>5</v>
      </c>
      <c r="N33" s="10">
        <v>5</v>
      </c>
      <c r="O33" s="10">
        <v>2</v>
      </c>
      <c r="P33" s="10">
        <v>5</v>
      </c>
      <c r="Q33" s="10">
        <v>2</v>
      </c>
      <c r="R33">
        <f t="shared" si="0"/>
        <v>21</v>
      </c>
    </row>
    <row r="34" spans="2:18" ht="15.6" x14ac:dyDescent="0.3">
      <c r="B34" s="10">
        <v>29</v>
      </c>
      <c r="C34" s="10">
        <v>1</v>
      </c>
      <c r="D34" s="10">
        <v>1</v>
      </c>
      <c r="E34" s="10">
        <v>5</v>
      </c>
      <c r="F34" s="10">
        <v>1</v>
      </c>
      <c r="G34" s="10">
        <v>1</v>
      </c>
      <c r="H34" s="10">
        <v>5</v>
      </c>
      <c r="K34" s="32">
        <v>29</v>
      </c>
      <c r="L34" s="10">
        <v>2.5</v>
      </c>
      <c r="M34" s="10">
        <v>2.5</v>
      </c>
      <c r="N34" s="10">
        <v>5.5</v>
      </c>
      <c r="O34" s="10">
        <v>2.5</v>
      </c>
      <c r="P34" s="10">
        <v>2.5</v>
      </c>
      <c r="Q34" s="10">
        <v>5.5</v>
      </c>
      <c r="R34">
        <f t="shared" si="0"/>
        <v>21</v>
      </c>
    </row>
    <row r="35" spans="2:18" ht="15.6" x14ac:dyDescent="0.3">
      <c r="B35" s="10">
        <v>30</v>
      </c>
      <c r="C35" s="10">
        <v>5</v>
      </c>
      <c r="D35" s="10">
        <v>2</v>
      </c>
      <c r="E35" s="10">
        <v>2</v>
      </c>
      <c r="F35" s="10">
        <v>4</v>
      </c>
      <c r="G35" s="10">
        <v>2</v>
      </c>
      <c r="H35" s="10">
        <v>4</v>
      </c>
      <c r="K35" s="32">
        <v>30</v>
      </c>
      <c r="L35" s="10">
        <v>6</v>
      </c>
      <c r="M35" s="10">
        <v>2</v>
      </c>
      <c r="N35" s="10">
        <v>2</v>
      </c>
      <c r="O35" s="10">
        <v>4.5</v>
      </c>
      <c r="P35" s="10">
        <v>2</v>
      </c>
      <c r="Q35" s="10">
        <v>4.5</v>
      </c>
      <c r="R35">
        <f t="shared" si="0"/>
        <v>21</v>
      </c>
    </row>
    <row r="36" spans="2:18" x14ac:dyDescent="0.3">
      <c r="B36" s="33" t="s">
        <v>66</v>
      </c>
      <c r="C36" s="33">
        <f>SUM(C6:C35)</f>
        <v>123</v>
      </c>
      <c r="D36" s="33">
        <f t="shared" ref="D36:H36" si="1">SUM(D6:D35)</f>
        <v>110</v>
      </c>
      <c r="E36" s="33">
        <f t="shared" si="1"/>
        <v>112</v>
      </c>
      <c r="F36" s="33">
        <f t="shared" si="1"/>
        <v>102</v>
      </c>
      <c r="G36" s="33">
        <f t="shared" si="1"/>
        <v>103</v>
      </c>
      <c r="H36" s="33">
        <f t="shared" si="1"/>
        <v>99</v>
      </c>
      <c r="K36" s="33" t="s">
        <v>66</v>
      </c>
      <c r="L36" s="33">
        <f>SUM(L6:L35)</f>
        <v>125.5</v>
      </c>
      <c r="M36" s="33">
        <f t="shared" ref="M36:Q36" si="2">SUM(M6:M35)</f>
        <v>110.5</v>
      </c>
      <c r="N36" s="33">
        <f t="shared" si="2"/>
        <v>112.5</v>
      </c>
      <c r="O36" s="33">
        <f t="shared" si="2"/>
        <v>94.5</v>
      </c>
      <c r="P36" s="33">
        <f t="shared" si="2"/>
        <v>103</v>
      </c>
      <c r="Q36" s="33">
        <f t="shared" si="2"/>
        <v>84</v>
      </c>
    </row>
    <row r="37" spans="2:18" x14ac:dyDescent="0.3">
      <c r="B37" s="34" t="s">
        <v>113</v>
      </c>
      <c r="C37" s="35">
        <f t="shared" ref="C37:H37" si="3">AVERAGE(C6:C35)</f>
        <v>4.0999999999999996</v>
      </c>
      <c r="D37" s="35">
        <f t="shared" si="3"/>
        <v>3.6666666666666665</v>
      </c>
      <c r="E37" s="35">
        <f t="shared" si="3"/>
        <v>3.7333333333333334</v>
      </c>
      <c r="F37" s="35">
        <f t="shared" si="3"/>
        <v>3.4</v>
      </c>
      <c r="G37" s="35">
        <f t="shared" si="3"/>
        <v>3.4333333333333331</v>
      </c>
      <c r="H37" s="35">
        <f t="shared" si="3"/>
        <v>3.3</v>
      </c>
      <c r="K37" s="34" t="s">
        <v>113</v>
      </c>
      <c r="L37" s="35">
        <f t="shared" ref="L37:Q37" si="4">AVERAGE(L6:L35)</f>
        <v>4.1833333333333336</v>
      </c>
      <c r="M37" s="35">
        <f t="shared" si="4"/>
        <v>3.6833333333333331</v>
      </c>
      <c r="N37" s="35">
        <f t="shared" si="4"/>
        <v>3.75</v>
      </c>
      <c r="O37" s="35">
        <f t="shared" si="4"/>
        <v>3.15</v>
      </c>
      <c r="P37" s="35">
        <f t="shared" si="4"/>
        <v>3.4333333333333331</v>
      </c>
      <c r="Q37" s="35">
        <f t="shared" si="4"/>
        <v>2.8</v>
      </c>
    </row>
    <row r="38" spans="2:18" x14ac:dyDescent="0.3">
      <c r="B38" s="1" t="s">
        <v>114</v>
      </c>
      <c r="C38" s="2">
        <f>STDEV(C6:C35)</f>
        <v>0.99481413963302345</v>
      </c>
      <c r="D38" s="2">
        <f t="shared" ref="D38:H38" si="5">STDEV(D6:D35)</f>
        <v>1.061337261010465</v>
      </c>
      <c r="E38" s="2">
        <f t="shared" si="5"/>
        <v>1.1121068335350712</v>
      </c>
      <c r="F38" s="2">
        <f t="shared" si="5"/>
        <v>1.1017227888394954</v>
      </c>
      <c r="G38" s="2">
        <f t="shared" si="5"/>
        <v>1.2228664272317624</v>
      </c>
      <c r="H38" s="2">
        <f t="shared" si="5"/>
        <v>0.91538572988809419</v>
      </c>
      <c r="K38" s="1" t="s">
        <v>114</v>
      </c>
      <c r="L38" s="2">
        <f>STDEV(L6:L35)</f>
        <v>1.482561467780384</v>
      </c>
      <c r="M38" s="2">
        <f t="shared" ref="M38:Q38" si="6">STDEV(M6:M35)</f>
        <v>1.3227670405926213</v>
      </c>
      <c r="N38" s="2">
        <f t="shared" si="6"/>
        <v>1.5633187510042152</v>
      </c>
      <c r="O38" s="2">
        <f t="shared" si="6"/>
        <v>1.3205928658149637</v>
      </c>
      <c r="P38" s="2">
        <f t="shared" si="6"/>
        <v>1.3692014620493804</v>
      </c>
      <c r="Q38" s="2">
        <f t="shared" si="6"/>
        <v>1.2567061489574987</v>
      </c>
    </row>
  </sheetData>
  <mergeCells count="4">
    <mergeCell ref="B4:B5"/>
    <mergeCell ref="C4:H4"/>
    <mergeCell ref="K4:K5"/>
    <mergeCell ref="L4:Q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4EEF9-3A28-4D17-87C3-1F3333AF3265}">
  <dimension ref="B2:U27"/>
  <sheetViews>
    <sheetView topLeftCell="A8" workbookViewId="0">
      <selection activeCell="H22" sqref="H22"/>
    </sheetView>
  </sheetViews>
  <sheetFormatPr defaultRowHeight="14.4" x14ac:dyDescent="0.3"/>
  <cols>
    <col min="2" max="2" width="16.109375" customWidth="1"/>
    <col min="5" max="5" width="16.5546875" customWidth="1"/>
  </cols>
  <sheetData>
    <row r="2" spans="2:21" x14ac:dyDescent="0.3">
      <c r="B2" t="s">
        <v>90</v>
      </c>
    </row>
    <row r="3" spans="2:21" x14ac:dyDescent="0.3">
      <c r="S3" t="s">
        <v>83</v>
      </c>
      <c r="T3" t="s">
        <v>84</v>
      </c>
      <c r="U3" t="s">
        <v>103</v>
      </c>
    </row>
    <row r="4" spans="2:21" x14ac:dyDescent="0.3">
      <c r="B4" s="15" t="s">
        <v>0</v>
      </c>
      <c r="C4" s="23" t="s">
        <v>1</v>
      </c>
      <c r="D4" s="24"/>
      <c r="E4" s="24"/>
      <c r="F4" s="25"/>
      <c r="G4" s="15" t="s">
        <v>2</v>
      </c>
      <c r="H4" s="15" t="s">
        <v>3</v>
      </c>
      <c r="I4" t="s">
        <v>54</v>
      </c>
      <c r="S4" t="s">
        <v>47</v>
      </c>
      <c r="T4" t="s">
        <v>86</v>
      </c>
      <c r="U4" s="1">
        <v>86</v>
      </c>
    </row>
    <row r="5" spans="2:21" x14ac:dyDescent="0.3">
      <c r="B5" s="16"/>
      <c r="C5" s="8" t="s">
        <v>4</v>
      </c>
      <c r="D5" s="8" t="s">
        <v>5</v>
      </c>
      <c r="E5" s="8" t="s">
        <v>6</v>
      </c>
      <c r="F5" s="8" t="s">
        <v>7</v>
      </c>
      <c r="G5" s="16"/>
      <c r="H5" s="16"/>
      <c r="J5" t="s">
        <v>55</v>
      </c>
      <c r="K5">
        <v>6</v>
      </c>
      <c r="S5" t="s">
        <v>47</v>
      </c>
      <c r="T5" t="s">
        <v>87</v>
      </c>
      <c r="U5" s="1">
        <v>85.99</v>
      </c>
    </row>
    <row r="6" spans="2:21" x14ac:dyDescent="0.3">
      <c r="B6" s="1" t="s">
        <v>8</v>
      </c>
      <c r="C6" s="1">
        <v>86</v>
      </c>
      <c r="D6" s="1">
        <v>85.99</v>
      </c>
      <c r="E6" s="1">
        <v>85.98</v>
      </c>
      <c r="F6" s="1">
        <v>86.02</v>
      </c>
      <c r="G6" s="1">
        <f>SUM(C6:F6)</f>
        <v>343.99</v>
      </c>
      <c r="H6" s="2">
        <f>AVERAGE(C6:F6)</f>
        <v>85.997500000000002</v>
      </c>
      <c r="I6" s="4">
        <f>STDEV(C6:F6)</f>
        <v>1.7078251276596974E-2</v>
      </c>
      <c r="J6" t="s">
        <v>56</v>
      </c>
      <c r="K6">
        <v>4</v>
      </c>
      <c r="S6" t="s">
        <v>47</v>
      </c>
      <c r="T6" t="s">
        <v>88</v>
      </c>
      <c r="U6" s="1">
        <v>85.98</v>
      </c>
    </row>
    <row r="7" spans="2:21" x14ac:dyDescent="0.3">
      <c r="B7" s="1" t="s">
        <v>9</v>
      </c>
      <c r="C7" s="1">
        <v>86</v>
      </c>
      <c r="D7" s="1">
        <v>86</v>
      </c>
      <c r="E7" s="1">
        <v>86.02</v>
      </c>
      <c r="F7" s="1">
        <v>85.99</v>
      </c>
      <c r="G7" s="1">
        <f t="shared" ref="G7:G12" si="0">SUM(C7:F7)</f>
        <v>344.01</v>
      </c>
      <c r="H7" s="2">
        <f t="shared" ref="H7:H11" si="1">AVERAGE(C7:F7)</f>
        <v>86.002499999999998</v>
      </c>
      <c r="I7" s="4">
        <f t="shared" ref="I7:I11" si="2">STDEV(C7:F7)</f>
        <v>1.2583057392117765E-2</v>
      </c>
      <c r="S7" t="s">
        <v>47</v>
      </c>
      <c r="T7" t="s">
        <v>89</v>
      </c>
      <c r="U7" s="1">
        <v>86.02</v>
      </c>
    </row>
    <row r="8" spans="2:21" x14ac:dyDescent="0.3">
      <c r="B8" s="1" t="s">
        <v>10</v>
      </c>
      <c r="C8" s="1">
        <v>85</v>
      </c>
      <c r="D8" s="1">
        <v>85.01</v>
      </c>
      <c r="E8" s="1">
        <v>84.99</v>
      </c>
      <c r="F8" s="1">
        <v>85</v>
      </c>
      <c r="G8" s="1">
        <f t="shared" si="0"/>
        <v>340</v>
      </c>
      <c r="H8" s="2">
        <f t="shared" si="1"/>
        <v>85</v>
      </c>
      <c r="I8" s="4">
        <f t="shared" si="2"/>
        <v>8.1649658092814367E-3</v>
      </c>
      <c r="J8" t="s">
        <v>57</v>
      </c>
      <c r="K8">
        <f>(G12^2)/(K5*K6)</f>
        <v>167342.35010416666</v>
      </c>
      <c r="S8" t="s">
        <v>48</v>
      </c>
      <c r="T8" t="s">
        <v>86</v>
      </c>
      <c r="U8" s="1">
        <v>86</v>
      </c>
    </row>
    <row r="9" spans="2:21" x14ac:dyDescent="0.3">
      <c r="B9" s="1" t="s">
        <v>53</v>
      </c>
      <c r="C9" s="1">
        <v>83</v>
      </c>
      <c r="D9" s="1">
        <v>83.01</v>
      </c>
      <c r="E9" s="1">
        <v>83.01</v>
      </c>
      <c r="F9" s="1">
        <v>82.98</v>
      </c>
      <c r="G9" s="1">
        <f t="shared" si="0"/>
        <v>332</v>
      </c>
      <c r="H9" s="2">
        <f t="shared" si="1"/>
        <v>83</v>
      </c>
      <c r="I9" s="4">
        <f t="shared" si="2"/>
        <v>1.4142135623731487E-2</v>
      </c>
      <c r="S9" t="s">
        <v>48</v>
      </c>
      <c r="T9" t="s">
        <v>87</v>
      </c>
      <c r="U9" s="1">
        <v>86</v>
      </c>
    </row>
    <row r="10" spans="2:21" x14ac:dyDescent="0.3">
      <c r="B10" s="1" t="s">
        <v>73</v>
      </c>
      <c r="C10" s="1">
        <v>81</v>
      </c>
      <c r="D10" s="1">
        <v>81.02</v>
      </c>
      <c r="E10" s="1">
        <v>80.989999999999995</v>
      </c>
      <c r="F10" s="1">
        <v>80.989999999999995</v>
      </c>
      <c r="G10" s="1">
        <f t="shared" si="0"/>
        <v>324</v>
      </c>
      <c r="H10" s="2">
        <f t="shared" si="1"/>
        <v>81</v>
      </c>
      <c r="I10" s="4">
        <f t="shared" si="2"/>
        <v>1.4142135623731487E-2</v>
      </c>
      <c r="J10" s="20" t="s">
        <v>58</v>
      </c>
      <c r="K10" s="11" t="s">
        <v>59</v>
      </c>
      <c r="L10" s="11" t="s">
        <v>60</v>
      </c>
      <c r="M10" s="11" t="s">
        <v>61</v>
      </c>
      <c r="N10" s="11" t="s">
        <v>62</v>
      </c>
      <c r="O10" s="13" t="s">
        <v>67</v>
      </c>
      <c r="P10" s="14"/>
      <c r="Q10" s="1" t="s">
        <v>63</v>
      </c>
      <c r="S10" t="s">
        <v>48</v>
      </c>
      <c r="T10" t="s">
        <v>88</v>
      </c>
      <c r="U10" s="1">
        <v>86.02</v>
      </c>
    </row>
    <row r="11" spans="2:21" x14ac:dyDescent="0.3">
      <c r="B11" s="1" t="s">
        <v>12</v>
      </c>
      <c r="C11" s="1">
        <v>80</v>
      </c>
      <c r="D11" s="1">
        <v>80.02</v>
      </c>
      <c r="E11" s="1">
        <v>80.010000000000005</v>
      </c>
      <c r="F11" s="1">
        <v>80.02</v>
      </c>
      <c r="G11" s="1">
        <f t="shared" si="0"/>
        <v>320.04999999999995</v>
      </c>
      <c r="H11" s="2">
        <f t="shared" si="1"/>
        <v>80.012499999999989</v>
      </c>
      <c r="I11" s="4">
        <f t="shared" si="2"/>
        <v>9.5742710775608576E-3</v>
      </c>
      <c r="J11" s="21"/>
      <c r="K11" s="12"/>
      <c r="L11" s="12"/>
      <c r="M11" s="12"/>
      <c r="N11" s="12"/>
      <c r="O11" s="8">
        <v>0.01</v>
      </c>
      <c r="P11" s="7">
        <v>0.05</v>
      </c>
      <c r="Q11" s="1"/>
      <c r="S11" t="s">
        <v>48</v>
      </c>
      <c r="T11" t="s">
        <v>89</v>
      </c>
      <c r="U11" s="1">
        <v>85.99</v>
      </c>
    </row>
    <row r="12" spans="2:21" x14ac:dyDescent="0.3">
      <c r="B12" s="1" t="s">
        <v>2</v>
      </c>
      <c r="C12" s="1">
        <f>SUM(C6:C11)</f>
        <v>501</v>
      </c>
      <c r="D12" s="1">
        <f t="shared" ref="D12:F12" si="3">SUM(D6:D11)</f>
        <v>501.04999999999995</v>
      </c>
      <c r="E12" s="1">
        <f t="shared" si="3"/>
        <v>501</v>
      </c>
      <c r="F12" s="1">
        <f t="shared" si="3"/>
        <v>501</v>
      </c>
      <c r="G12" s="1">
        <f t="shared" si="0"/>
        <v>2004.05</v>
      </c>
      <c r="H12" s="1"/>
      <c r="J12" s="1" t="s">
        <v>64</v>
      </c>
      <c r="K12" s="1">
        <f>K6-1</f>
        <v>3</v>
      </c>
      <c r="L12" s="1">
        <f>(SUMSQ(C12:F12)/K5)-K8</f>
        <v>3.1249999301508069E-4</v>
      </c>
      <c r="M12" s="1">
        <f>L12/K12</f>
        <v>1.0416666433836023E-4</v>
      </c>
      <c r="N12" s="1">
        <f>M12/M14</f>
        <v>0.57603684312038894</v>
      </c>
      <c r="O12" s="1">
        <f>FINV(O11,K12,K14)</f>
        <v>5.4169648578184191</v>
      </c>
      <c r="P12" s="1">
        <f>FINV(P11,K12,K14)</f>
        <v>3.2873821046365093</v>
      </c>
      <c r="Q12" s="1" t="s">
        <v>68</v>
      </c>
      <c r="S12" t="s">
        <v>49</v>
      </c>
      <c r="T12" t="s">
        <v>86</v>
      </c>
      <c r="U12" s="1">
        <v>85</v>
      </c>
    </row>
    <row r="13" spans="2:21" x14ac:dyDescent="0.3">
      <c r="J13" s="1" t="s">
        <v>0</v>
      </c>
      <c r="K13" s="1">
        <f>K5-1</f>
        <v>5</v>
      </c>
      <c r="L13" s="1">
        <f>(SUMSQ(G6:G11)/K6)-K8</f>
        <v>133.65057083332795</v>
      </c>
      <c r="M13" s="1">
        <f>L13/K13</f>
        <v>26.73011416666559</v>
      </c>
      <c r="N13" s="1">
        <f>M13/M14</f>
        <v>147816.29687976255</v>
      </c>
      <c r="O13" s="1">
        <f>FINV(O11,K13,K14)</f>
        <v>4.5556139846530046</v>
      </c>
      <c r="P13" s="1">
        <f>FINV(P11,K13,K14)</f>
        <v>2.9012945362361564</v>
      </c>
      <c r="Q13" s="1" t="s">
        <v>69</v>
      </c>
      <c r="S13" t="s">
        <v>49</v>
      </c>
      <c r="T13" t="s">
        <v>87</v>
      </c>
      <c r="U13" s="1">
        <v>85.01</v>
      </c>
    </row>
    <row r="14" spans="2:21" x14ac:dyDescent="0.3">
      <c r="B14" t="s">
        <v>76</v>
      </c>
      <c r="E14" s="22" t="s">
        <v>0</v>
      </c>
      <c r="J14" s="1" t="s">
        <v>65</v>
      </c>
      <c r="K14" s="1">
        <f>K15-K12-K13</f>
        <v>15</v>
      </c>
      <c r="L14" s="1">
        <f>L15-L12-L13</f>
        <v>2.7125000488013029E-3</v>
      </c>
      <c r="M14" s="1">
        <f>L14/K14</f>
        <v>1.8083333658675354E-4</v>
      </c>
      <c r="N14" s="1"/>
      <c r="O14" s="1"/>
      <c r="P14" s="1"/>
      <c r="Q14" s="1"/>
      <c r="S14" t="s">
        <v>49</v>
      </c>
      <c r="T14" t="s">
        <v>88</v>
      </c>
      <c r="U14" s="1">
        <v>84.99</v>
      </c>
    </row>
    <row r="15" spans="2:21" x14ac:dyDescent="0.3">
      <c r="E15" s="22"/>
      <c r="F15" t="s">
        <v>80</v>
      </c>
      <c r="G15" t="s">
        <v>63</v>
      </c>
      <c r="J15" s="1" t="s">
        <v>66</v>
      </c>
      <c r="K15" s="1">
        <f>K5*K6-1</f>
        <v>23</v>
      </c>
      <c r="L15" s="1">
        <f>(SUMSQ(C6:F11)-K8)</f>
        <v>133.65359583336976</v>
      </c>
      <c r="M15" s="1"/>
      <c r="N15" s="1"/>
      <c r="O15" s="1"/>
      <c r="P15" s="1"/>
      <c r="Q15" s="1"/>
      <c r="S15" t="s">
        <v>49</v>
      </c>
      <c r="T15" t="s">
        <v>89</v>
      </c>
      <c r="U15" s="1">
        <v>85</v>
      </c>
    </row>
    <row r="16" spans="2:21" x14ac:dyDescent="0.3">
      <c r="B16" t="s">
        <v>77</v>
      </c>
      <c r="C16" t="s">
        <v>78</v>
      </c>
      <c r="D16" t="s">
        <v>79</v>
      </c>
      <c r="E16" s="1" t="s">
        <v>12</v>
      </c>
      <c r="F16" s="4">
        <v>80.010000000000005</v>
      </c>
      <c r="G16" t="s">
        <v>81</v>
      </c>
      <c r="H16" s="4">
        <f>F16+D17</f>
        <v>80.040861848691165</v>
      </c>
      <c r="S16" t="s">
        <v>50</v>
      </c>
      <c r="T16" t="s">
        <v>86</v>
      </c>
      <c r="U16" s="1">
        <v>83</v>
      </c>
    </row>
    <row r="17" spans="2:21" x14ac:dyDescent="0.3">
      <c r="B17">
        <f>SQRT(M14/K6)</f>
        <v>6.7237143117988276E-3</v>
      </c>
      <c r="C17">
        <v>4.59</v>
      </c>
      <c r="D17">
        <f>C17*B17</f>
        <v>3.0861848691156619E-2</v>
      </c>
      <c r="E17" s="1" t="s">
        <v>73</v>
      </c>
      <c r="F17" s="4">
        <v>81</v>
      </c>
      <c r="G17" t="s">
        <v>82</v>
      </c>
      <c r="H17" s="4">
        <f>F17+D17</f>
        <v>81.03086184869116</v>
      </c>
      <c r="I17" s="4">
        <f>F17-D17</f>
        <v>80.96913815130884</v>
      </c>
      <c r="S17" t="s">
        <v>50</v>
      </c>
      <c r="T17" t="s">
        <v>87</v>
      </c>
      <c r="U17" s="1">
        <v>83.01</v>
      </c>
    </row>
    <row r="18" spans="2:21" x14ac:dyDescent="0.3">
      <c r="E18" s="1" t="s">
        <v>53</v>
      </c>
      <c r="F18" s="4">
        <v>83</v>
      </c>
      <c r="G18" t="s">
        <v>92</v>
      </c>
      <c r="H18" s="4">
        <f>F18+D17</f>
        <v>83.03086184869116</v>
      </c>
      <c r="I18" s="4">
        <f>F18-D17</f>
        <v>82.96913815130884</v>
      </c>
      <c r="S18" t="s">
        <v>50</v>
      </c>
      <c r="T18" t="s">
        <v>88</v>
      </c>
      <c r="U18" s="1">
        <v>83.01</v>
      </c>
    </row>
    <row r="19" spans="2:21" x14ac:dyDescent="0.3">
      <c r="E19" s="1" t="s">
        <v>10</v>
      </c>
      <c r="F19" s="4">
        <v>85</v>
      </c>
      <c r="G19" t="s">
        <v>101</v>
      </c>
      <c r="H19" s="4">
        <f>F19+D17</f>
        <v>85.03086184869116</v>
      </c>
      <c r="I19" s="4">
        <f>F19-D17</f>
        <v>84.96913815130884</v>
      </c>
      <c r="S19" t="s">
        <v>50</v>
      </c>
      <c r="T19" t="s">
        <v>89</v>
      </c>
      <c r="U19" s="1">
        <v>82.98</v>
      </c>
    </row>
    <row r="20" spans="2:21" x14ac:dyDescent="0.3">
      <c r="E20" s="1" t="s">
        <v>100</v>
      </c>
      <c r="F20" s="4">
        <v>86</v>
      </c>
      <c r="G20" t="s">
        <v>102</v>
      </c>
      <c r="I20" s="4">
        <f>F20-D17</f>
        <v>85.96913815130884</v>
      </c>
      <c r="S20" t="s">
        <v>51</v>
      </c>
      <c r="T20" t="s">
        <v>86</v>
      </c>
      <c r="U20" s="1">
        <v>81</v>
      </c>
    </row>
    <row r="21" spans="2:21" x14ac:dyDescent="0.3">
      <c r="E21" s="1" t="s">
        <v>8</v>
      </c>
      <c r="F21" s="4">
        <v>86</v>
      </c>
      <c r="G21" t="s">
        <v>102</v>
      </c>
      <c r="S21" t="s">
        <v>51</v>
      </c>
      <c r="T21" t="s">
        <v>87</v>
      </c>
      <c r="U21" s="1">
        <v>81.02</v>
      </c>
    </row>
    <row r="22" spans="2:21" x14ac:dyDescent="0.3">
      <c r="S22" t="s">
        <v>51</v>
      </c>
      <c r="T22" t="s">
        <v>88</v>
      </c>
      <c r="U22" s="1">
        <v>80.989999999999995</v>
      </c>
    </row>
    <row r="23" spans="2:21" x14ac:dyDescent="0.3">
      <c r="S23" t="s">
        <v>51</v>
      </c>
      <c r="T23" t="s">
        <v>89</v>
      </c>
      <c r="U23" s="1">
        <v>80.989999999999995</v>
      </c>
    </row>
    <row r="24" spans="2:21" x14ac:dyDescent="0.3">
      <c r="S24" t="s">
        <v>52</v>
      </c>
      <c r="T24" t="s">
        <v>86</v>
      </c>
      <c r="U24" s="1">
        <v>80</v>
      </c>
    </row>
    <row r="25" spans="2:21" x14ac:dyDescent="0.3">
      <c r="S25" t="s">
        <v>52</v>
      </c>
      <c r="T25" t="s">
        <v>87</v>
      </c>
      <c r="U25" s="1">
        <v>80.02</v>
      </c>
    </row>
    <row r="26" spans="2:21" x14ac:dyDescent="0.3">
      <c r="S26" t="s">
        <v>52</v>
      </c>
      <c r="T26" t="s">
        <v>88</v>
      </c>
      <c r="U26" s="1">
        <v>80.010000000000005</v>
      </c>
    </row>
    <row r="27" spans="2:21" x14ac:dyDescent="0.3">
      <c r="S27" t="s">
        <v>52</v>
      </c>
      <c r="T27" t="s">
        <v>89</v>
      </c>
      <c r="U27" s="1">
        <v>80.02</v>
      </c>
    </row>
  </sheetData>
  <mergeCells count="11">
    <mergeCell ref="O10:P10"/>
    <mergeCell ref="B4:B5"/>
    <mergeCell ref="C4:F4"/>
    <mergeCell ref="G4:G5"/>
    <mergeCell ref="H4:H5"/>
    <mergeCell ref="J10:J11"/>
    <mergeCell ref="E14:E15"/>
    <mergeCell ref="K10:K11"/>
    <mergeCell ref="L10:L11"/>
    <mergeCell ref="M10:M11"/>
    <mergeCell ref="N10:N1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962C4-379B-4A8C-8924-8A3D576A3056}">
  <dimension ref="B2:E28"/>
  <sheetViews>
    <sheetView topLeftCell="A4" workbookViewId="0">
      <selection activeCell="C29" sqref="C29"/>
    </sheetView>
  </sheetViews>
  <sheetFormatPr defaultRowHeight="14.4" x14ac:dyDescent="0.3"/>
  <cols>
    <col min="2" max="2" width="12.44140625" customWidth="1"/>
    <col min="3" max="3" width="15.77734375" customWidth="1"/>
    <col min="4" max="4" width="21" customWidth="1"/>
    <col min="5" max="5" width="20.21875" customWidth="1"/>
  </cols>
  <sheetData>
    <row r="2" spans="2:5" x14ac:dyDescent="0.3">
      <c r="B2" t="s">
        <v>95</v>
      </c>
    </row>
    <row r="4" spans="2:5" x14ac:dyDescent="0.3">
      <c r="B4" t="s">
        <v>13</v>
      </c>
      <c r="C4" t="s">
        <v>98</v>
      </c>
      <c r="D4" t="s">
        <v>17</v>
      </c>
      <c r="E4" t="s">
        <v>99</v>
      </c>
    </row>
    <row r="5" spans="2:5" x14ac:dyDescent="0.3">
      <c r="B5" t="s">
        <v>20</v>
      </c>
      <c r="C5">
        <v>300.05700000000002</v>
      </c>
      <c r="D5">
        <v>258.04899999999998</v>
      </c>
      <c r="E5" s="4">
        <f>(D5/C5)*100</f>
        <v>85.99999333459975</v>
      </c>
    </row>
    <row r="6" spans="2:5" x14ac:dyDescent="0.3">
      <c r="B6" t="s">
        <v>21</v>
      </c>
      <c r="C6">
        <v>300.09699999999998</v>
      </c>
      <c r="D6">
        <v>258.05900000000003</v>
      </c>
      <c r="E6" s="4">
        <f t="shared" ref="E6:E28" si="0">(D6/C6)*100</f>
        <v>85.991862631082626</v>
      </c>
    </row>
    <row r="7" spans="2:5" x14ac:dyDescent="0.3">
      <c r="B7" t="s">
        <v>22</v>
      </c>
      <c r="C7">
        <v>300.07900000000001</v>
      </c>
      <c r="D7">
        <v>258.01900000000001</v>
      </c>
      <c r="E7" s="4">
        <f t="shared" si="0"/>
        <v>85.983690961380162</v>
      </c>
    </row>
    <row r="8" spans="2:5" x14ac:dyDescent="0.3">
      <c r="B8" t="s">
        <v>23</v>
      </c>
      <c r="C8">
        <v>300.01799999999997</v>
      </c>
      <c r="D8">
        <v>258.07900000000001</v>
      </c>
      <c r="E8" s="4">
        <f t="shared" si="0"/>
        <v>86.021172063009573</v>
      </c>
    </row>
    <row r="9" spans="2:5" x14ac:dyDescent="0.3">
      <c r="B9" t="s">
        <v>24</v>
      </c>
      <c r="C9">
        <v>300.10899999999998</v>
      </c>
      <c r="D9">
        <v>258.08199999999999</v>
      </c>
      <c r="E9" s="4">
        <f t="shared" si="0"/>
        <v>85.996088087994707</v>
      </c>
    </row>
    <row r="10" spans="2:5" x14ac:dyDescent="0.3">
      <c r="B10" t="s">
        <v>25</v>
      </c>
      <c r="C10">
        <v>300.10000000000002</v>
      </c>
      <c r="D10">
        <v>258.08600000000001</v>
      </c>
      <c r="E10" s="4">
        <f t="shared" si="0"/>
        <v>86</v>
      </c>
    </row>
    <row r="11" spans="2:5" x14ac:dyDescent="0.3">
      <c r="B11" t="s">
        <v>26</v>
      </c>
      <c r="C11">
        <v>300.12700000000001</v>
      </c>
      <c r="D11">
        <v>258.17099999999999</v>
      </c>
      <c r="E11" s="4">
        <f t="shared" si="0"/>
        <v>86.020584619177882</v>
      </c>
    </row>
    <row r="12" spans="2:5" x14ac:dyDescent="0.3">
      <c r="B12" t="s">
        <v>27</v>
      </c>
      <c r="C12">
        <v>300.12299999999999</v>
      </c>
      <c r="D12">
        <v>258.07100000000003</v>
      </c>
      <c r="E12" s="4">
        <f t="shared" si="0"/>
        <v>85.988411417985304</v>
      </c>
    </row>
    <row r="13" spans="2:5" x14ac:dyDescent="0.3">
      <c r="B13" t="s">
        <v>28</v>
      </c>
      <c r="C13">
        <v>300.08600000000001</v>
      </c>
      <c r="D13">
        <v>255.07300000000001</v>
      </c>
      <c r="E13" s="4">
        <f t="shared" si="0"/>
        <v>84.999966676219486</v>
      </c>
    </row>
    <row r="14" spans="2:5" x14ac:dyDescent="0.3">
      <c r="B14" t="s">
        <v>29</v>
      </c>
      <c r="C14">
        <v>300.01600000000002</v>
      </c>
      <c r="D14">
        <v>255.053</v>
      </c>
      <c r="E14" s="4">
        <f t="shared" si="0"/>
        <v>85.013132632926229</v>
      </c>
    </row>
    <row r="15" spans="2:5" x14ac:dyDescent="0.3">
      <c r="B15" t="s">
        <v>30</v>
      </c>
      <c r="C15">
        <v>300.05399999999997</v>
      </c>
      <c r="D15">
        <v>255.00800000000001</v>
      </c>
      <c r="E15" s="4">
        <f t="shared" si="0"/>
        <v>84.98736894025744</v>
      </c>
    </row>
    <row r="16" spans="2:5" x14ac:dyDescent="0.3">
      <c r="B16" t="s">
        <v>31</v>
      </c>
      <c r="C16">
        <v>300.08600000000001</v>
      </c>
      <c r="D16">
        <v>255.07300000000001</v>
      </c>
      <c r="E16" s="4">
        <f t="shared" si="0"/>
        <v>84.999966676219486</v>
      </c>
    </row>
    <row r="17" spans="2:5" x14ac:dyDescent="0.3">
      <c r="B17" t="s">
        <v>32</v>
      </c>
      <c r="C17">
        <v>300.12700000000001</v>
      </c>
      <c r="D17">
        <v>249.10499999999999</v>
      </c>
      <c r="E17" s="4">
        <f t="shared" si="0"/>
        <v>82.999863391164396</v>
      </c>
    </row>
    <row r="18" spans="2:5" x14ac:dyDescent="0.3">
      <c r="B18" t="s">
        <v>33</v>
      </c>
      <c r="C18">
        <v>300.09899999999999</v>
      </c>
      <c r="D18">
        <v>249.1</v>
      </c>
      <c r="E18" s="4">
        <f t="shared" si="0"/>
        <v>83.005941372680354</v>
      </c>
    </row>
    <row r="19" spans="2:5" x14ac:dyDescent="0.3">
      <c r="B19" t="s">
        <v>34</v>
      </c>
      <c r="C19">
        <v>300.07100000000003</v>
      </c>
      <c r="D19">
        <v>249.095</v>
      </c>
      <c r="E19" s="4">
        <f t="shared" si="0"/>
        <v>83.012020488484382</v>
      </c>
    </row>
    <row r="20" spans="2:5" x14ac:dyDescent="0.3">
      <c r="B20" t="s">
        <v>35</v>
      </c>
      <c r="C20">
        <v>300.18200000000002</v>
      </c>
      <c r="D20">
        <v>249.10499999999999</v>
      </c>
      <c r="E20" s="4">
        <f t="shared" si="0"/>
        <v>82.984655975374935</v>
      </c>
    </row>
    <row r="21" spans="2:5" x14ac:dyDescent="0.3">
      <c r="B21" t="s">
        <v>36</v>
      </c>
      <c r="C21">
        <v>300.02499999999998</v>
      </c>
      <c r="D21">
        <v>243.02</v>
      </c>
      <c r="E21" s="4">
        <f t="shared" si="0"/>
        <v>80.999916673610542</v>
      </c>
    </row>
    <row r="22" spans="2:5" x14ac:dyDescent="0.3">
      <c r="B22" t="s">
        <v>37</v>
      </c>
      <c r="C22">
        <v>300.05200000000002</v>
      </c>
      <c r="D22">
        <v>243.1</v>
      </c>
      <c r="E22" s="4">
        <f t="shared" si="0"/>
        <v>81.019289989735114</v>
      </c>
    </row>
    <row r="23" spans="2:5" x14ac:dyDescent="0.3">
      <c r="B23" t="s">
        <v>38</v>
      </c>
      <c r="C23">
        <v>300.04700000000003</v>
      </c>
      <c r="D23">
        <v>243.00899999999999</v>
      </c>
      <c r="E23" s="4">
        <f t="shared" si="0"/>
        <v>80.990311517862196</v>
      </c>
    </row>
    <row r="24" spans="2:5" x14ac:dyDescent="0.3">
      <c r="B24" t="s">
        <v>39</v>
      </c>
      <c r="C24">
        <v>300.05500000000001</v>
      </c>
      <c r="D24">
        <v>243.02199999999999</v>
      </c>
      <c r="E24" s="4">
        <f t="shared" si="0"/>
        <v>80.992484711136285</v>
      </c>
    </row>
    <row r="25" spans="2:5" x14ac:dyDescent="0.3">
      <c r="B25" t="s">
        <v>40</v>
      </c>
      <c r="C25">
        <v>300.16500000000002</v>
      </c>
      <c r="D25">
        <v>240.13200000000001</v>
      </c>
      <c r="E25" s="4">
        <f t="shared" si="0"/>
        <v>80</v>
      </c>
    </row>
    <row r="26" spans="2:5" x14ac:dyDescent="0.3">
      <c r="B26" t="s">
        <v>41</v>
      </c>
      <c r="C26">
        <v>300.125</v>
      </c>
      <c r="D26">
        <v>240.172</v>
      </c>
      <c r="E26" s="4">
        <f t="shared" si="0"/>
        <v>80.023990004164929</v>
      </c>
    </row>
    <row r="27" spans="2:5" x14ac:dyDescent="0.3">
      <c r="B27" t="s">
        <v>42</v>
      </c>
      <c r="C27">
        <v>300.15300000000002</v>
      </c>
      <c r="D27">
        <v>240.15299999999999</v>
      </c>
      <c r="E27" s="4">
        <f t="shared" si="0"/>
        <v>80.010194800651661</v>
      </c>
    </row>
    <row r="28" spans="2:5" x14ac:dyDescent="0.3">
      <c r="B28" t="s">
        <v>43</v>
      </c>
      <c r="C28">
        <v>300.15499999999997</v>
      </c>
      <c r="D28">
        <v>240.17500000000001</v>
      </c>
      <c r="E28" s="4">
        <f t="shared" si="0"/>
        <v>80.016991221202389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643D9-A4C1-437E-AA7B-49147FBAFB2F}">
  <dimension ref="B3:U27"/>
  <sheetViews>
    <sheetView topLeftCell="A3" workbookViewId="0">
      <selection activeCell="S3" sqref="S3:T27"/>
    </sheetView>
  </sheetViews>
  <sheetFormatPr defaultRowHeight="14.4" x14ac:dyDescent="0.3"/>
  <cols>
    <col min="2" max="2" width="15.6640625" customWidth="1"/>
    <col min="5" max="5" width="15.33203125" customWidth="1"/>
    <col min="10" max="10" width="13.88671875" customWidth="1"/>
  </cols>
  <sheetData>
    <row r="3" spans="2:21" x14ac:dyDescent="0.3">
      <c r="B3" s="22" t="s">
        <v>0</v>
      </c>
      <c r="C3" s="26" t="s">
        <v>1</v>
      </c>
      <c r="D3" s="26"/>
      <c r="E3" s="26"/>
      <c r="F3" s="26"/>
      <c r="G3" s="27" t="s">
        <v>2</v>
      </c>
      <c r="H3" s="15" t="s">
        <v>3</v>
      </c>
      <c r="I3" t="s">
        <v>54</v>
      </c>
      <c r="S3" t="s">
        <v>83</v>
      </c>
      <c r="T3" t="s">
        <v>84</v>
      </c>
      <c r="U3" t="s">
        <v>97</v>
      </c>
    </row>
    <row r="4" spans="2:21" x14ac:dyDescent="0.3">
      <c r="B4" s="22"/>
      <c r="C4" s="1" t="s">
        <v>4</v>
      </c>
      <c r="D4" s="1" t="s">
        <v>5</v>
      </c>
      <c r="E4" s="1" t="s">
        <v>6</v>
      </c>
      <c r="F4" s="1" t="s">
        <v>7</v>
      </c>
      <c r="G4" s="28"/>
      <c r="H4" s="16"/>
      <c r="J4" t="s">
        <v>55</v>
      </c>
      <c r="K4">
        <v>6</v>
      </c>
      <c r="S4" t="s">
        <v>47</v>
      </c>
      <c r="T4" t="s">
        <v>86</v>
      </c>
      <c r="U4" s="1">
        <v>160.93799999999999</v>
      </c>
    </row>
    <row r="5" spans="2:21" x14ac:dyDescent="0.3">
      <c r="B5" s="1" t="s">
        <v>8</v>
      </c>
      <c r="C5" s="1">
        <v>160.93799999999999</v>
      </c>
      <c r="D5" s="1">
        <v>243.43799999999999</v>
      </c>
      <c r="E5" s="1">
        <v>205.93799999999999</v>
      </c>
      <c r="F5" s="1">
        <v>182.18799999999999</v>
      </c>
      <c r="G5" s="1">
        <f>SUM(C5:F5)</f>
        <v>792.50199999999995</v>
      </c>
      <c r="H5" s="2">
        <f>AVERAGE(C5:F5)</f>
        <v>198.12549999999999</v>
      </c>
      <c r="I5" s="6">
        <f>_xlfn.STDEV.S(C5:F5)</f>
        <v>35.360862899539086</v>
      </c>
      <c r="J5" t="s">
        <v>56</v>
      </c>
      <c r="K5">
        <v>4</v>
      </c>
      <c r="S5" t="s">
        <v>47</v>
      </c>
      <c r="T5" t="s">
        <v>87</v>
      </c>
      <c r="U5" s="1">
        <v>243.43799999999999</v>
      </c>
    </row>
    <row r="6" spans="2:21" x14ac:dyDescent="0.3">
      <c r="B6" s="1" t="s">
        <v>9</v>
      </c>
      <c r="C6" s="1">
        <v>168.43799999999999</v>
      </c>
      <c r="D6" s="1">
        <v>281.56299999999999</v>
      </c>
      <c r="E6" s="1">
        <v>119.063</v>
      </c>
      <c r="F6" s="1">
        <v>219.68799999999999</v>
      </c>
      <c r="G6" s="1">
        <f t="shared" ref="G6:G10" si="0">SUM(C6:F6)</f>
        <v>788.75199999999995</v>
      </c>
      <c r="H6" s="2">
        <f t="shared" ref="H6:H10" si="1">AVERAGE(C6:F6)</f>
        <v>197.18799999999999</v>
      </c>
      <c r="I6" s="6">
        <f t="shared" ref="I6:I10" si="2">_xlfn.STDEV.S(C6:F6)</f>
        <v>69.655027935294569</v>
      </c>
      <c r="S6" t="s">
        <v>47</v>
      </c>
      <c r="T6" t="s">
        <v>88</v>
      </c>
      <c r="U6" s="1">
        <v>205.93799999999999</v>
      </c>
    </row>
    <row r="7" spans="2:21" x14ac:dyDescent="0.3">
      <c r="B7" s="1" t="s">
        <v>10</v>
      </c>
      <c r="C7" s="1">
        <v>204.68799999999999</v>
      </c>
      <c r="D7" s="3">
        <v>190.31299999999999</v>
      </c>
      <c r="E7" s="3">
        <v>199.06299999999999</v>
      </c>
      <c r="F7" s="1">
        <v>216.56299999999999</v>
      </c>
      <c r="G7" s="1">
        <f t="shared" si="0"/>
        <v>810.62699999999995</v>
      </c>
      <c r="H7" s="2">
        <f t="shared" si="1"/>
        <v>202.65674999999999</v>
      </c>
      <c r="I7" s="6">
        <f t="shared" si="2"/>
        <v>10.996862715489964</v>
      </c>
      <c r="J7" t="s">
        <v>57</v>
      </c>
      <c r="K7">
        <f>(G11^2)/(K4*K5)</f>
        <v>1049498.8338601671</v>
      </c>
      <c r="S7" t="s">
        <v>47</v>
      </c>
      <c r="T7" t="s">
        <v>89</v>
      </c>
      <c r="U7" s="1">
        <v>182.18799999999999</v>
      </c>
    </row>
    <row r="8" spans="2:21" x14ac:dyDescent="0.3">
      <c r="B8" s="1" t="s">
        <v>53</v>
      </c>
      <c r="C8" s="1">
        <v>241.56299999999999</v>
      </c>
      <c r="D8" s="1">
        <v>232.81299999999999</v>
      </c>
      <c r="E8" s="1">
        <v>247.81299999999999</v>
      </c>
      <c r="F8" s="1">
        <v>252.18799999999999</v>
      </c>
      <c r="G8" s="1">
        <f t="shared" si="0"/>
        <v>974.37699999999995</v>
      </c>
      <c r="H8" s="2">
        <f t="shared" si="1"/>
        <v>243.59424999999999</v>
      </c>
      <c r="I8" s="6">
        <f t="shared" si="2"/>
        <v>8.4065791447334082</v>
      </c>
      <c r="S8" t="s">
        <v>48</v>
      </c>
      <c r="T8" t="s">
        <v>86</v>
      </c>
      <c r="U8" s="1">
        <v>168.43799999999999</v>
      </c>
    </row>
    <row r="9" spans="2:21" x14ac:dyDescent="0.3">
      <c r="B9" s="1" t="s">
        <v>11</v>
      </c>
      <c r="C9" s="1">
        <v>264.06299999999999</v>
      </c>
      <c r="D9" s="1">
        <v>268.43799999999999</v>
      </c>
      <c r="E9" s="1">
        <v>250.31299999999999</v>
      </c>
      <c r="F9" s="1">
        <v>275.31299999999999</v>
      </c>
      <c r="G9" s="1">
        <f t="shared" si="0"/>
        <v>1058.127</v>
      </c>
      <c r="H9" s="2">
        <f t="shared" si="1"/>
        <v>264.53174999999999</v>
      </c>
      <c r="I9" s="6">
        <f t="shared" si="2"/>
        <v>10.549671697103502</v>
      </c>
      <c r="J9" s="20" t="s">
        <v>58</v>
      </c>
      <c r="K9" s="11" t="s">
        <v>59</v>
      </c>
      <c r="L9" s="11" t="s">
        <v>60</v>
      </c>
      <c r="M9" s="11" t="s">
        <v>61</v>
      </c>
      <c r="N9" s="11" t="s">
        <v>62</v>
      </c>
      <c r="O9" s="13" t="s">
        <v>67</v>
      </c>
      <c r="P9" s="14"/>
      <c r="Q9" s="1" t="s">
        <v>63</v>
      </c>
      <c r="S9" t="s">
        <v>48</v>
      </c>
      <c r="T9" t="s">
        <v>87</v>
      </c>
      <c r="U9" s="1">
        <v>281.56299999999999</v>
      </c>
    </row>
    <row r="10" spans="2:21" x14ac:dyDescent="0.3">
      <c r="B10" s="1" t="s">
        <v>12</v>
      </c>
      <c r="C10" s="1">
        <v>144.06299999999999</v>
      </c>
      <c r="D10" s="1">
        <v>155.31299999999999</v>
      </c>
      <c r="E10" s="1">
        <v>156.56299999999999</v>
      </c>
      <c r="F10" s="1">
        <v>138.43799999999999</v>
      </c>
      <c r="G10" s="1">
        <f t="shared" si="0"/>
        <v>594.37699999999995</v>
      </c>
      <c r="H10" s="2">
        <f t="shared" si="1"/>
        <v>148.59424999999999</v>
      </c>
      <c r="I10" s="6">
        <f t="shared" si="2"/>
        <v>8.8000799002054517</v>
      </c>
      <c r="J10" s="21"/>
      <c r="K10" s="12"/>
      <c r="L10" s="12"/>
      <c r="M10" s="12"/>
      <c r="N10" s="12"/>
      <c r="O10" s="8">
        <v>0.01</v>
      </c>
      <c r="P10" s="7">
        <v>0.05</v>
      </c>
      <c r="Q10" s="1"/>
      <c r="S10" t="s">
        <v>48</v>
      </c>
      <c r="T10" t="s">
        <v>88</v>
      </c>
      <c r="U10" s="1">
        <v>119.063</v>
      </c>
    </row>
    <row r="11" spans="2:21" x14ac:dyDescent="0.3">
      <c r="B11" s="1" t="s">
        <v>2</v>
      </c>
      <c r="C11" s="1">
        <f>SUM(C5:C10)</f>
        <v>1183.7530000000002</v>
      </c>
      <c r="D11" s="1">
        <f>SUM(D5:D10)</f>
        <v>1371.8780000000002</v>
      </c>
      <c r="E11" s="1">
        <f>SUM(E5:E10)</f>
        <v>1178.7529999999999</v>
      </c>
      <c r="F11" s="1">
        <f>SUM(F5:F10)</f>
        <v>1284.3780000000002</v>
      </c>
      <c r="G11" s="1">
        <f>SUM(G5:G10)</f>
        <v>5018.7620000000006</v>
      </c>
      <c r="H11" s="1"/>
      <c r="J11" s="1" t="s">
        <v>64</v>
      </c>
      <c r="K11" s="1">
        <f>K5-1</f>
        <v>3</v>
      </c>
      <c r="L11" s="1">
        <f>(SUMSQ(C11:F11)/K4)-K7</f>
        <v>4235.4817708330229</v>
      </c>
      <c r="M11" s="1">
        <f>L11/K11</f>
        <v>1411.8272569443409</v>
      </c>
      <c r="N11" s="1">
        <f>M11/M13</f>
        <v>1.3921355479565072</v>
      </c>
      <c r="O11" s="1">
        <f>FINV(O10,K11,K13)</f>
        <v>5.4169648578184191</v>
      </c>
      <c r="P11" s="1">
        <f>FINV(P10,K11,K13)</f>
        <v>3.2873821046365093</v>
      </c>
      <c r="Q11" s="1" t="s">
        <v>68</v>
      </c>
      <c r="S11" t="s">
        <v>48</v>
      </c>
      <c r="T11" t="s">
        <v>89</v>
      </c>
      <c r="U11" s="1">
        <v>219.68799999999999</v>
      </c>
    </row>
    <row r="12" spans="2:21" x14ac:dyDescent="0.3">
      <c r="J12" s="1" t="s">
        <v>0</v>
      </c>
      <c r="K12" s="1">
        <f>K4-1</f>
        <v>5</v>
      </c>
      <c r="L12" s="1">
        <f>(SUMSQ(G5:G10)/K5)-K7</f>
        <v>32909.30989583279</v>
      </c>
      <c r="M12" s="1">
        <f>L12/K12</f>
        <v>6581.8619791665578</v>
      </c>
      <c r="N12" s="1">
        <f>M12/M13</f>
        <v>6.4900603015503098</v>
      </c>
      <c r="O12" s="1">
        <f>FINV(O10,K12,K13)</f>
        <v>4.5556139846530046</v>
      </c>
      <c r="P12" s="1">
        <f>FINV(P10,K12,K13)</f>
        <v>2.9012945362361564</v>
      </c>
      <c r="Q12" s="1" t="s">
        <v>69</v>
      </c>
      <c r="S12" t="s">
        <v>49</v>
      </c>
      <c r="T12" t="s">
        <v>86</v>
      </c>
      <c r="U12" s="1">
        <v>204.68799999999999</v>
      </c>
    </row>
    <row r="13" spans="2:21" x14ac:dyDescent="0.3">
      <c r="B13" t="s">
        <v>76</v>
      </c>
      <c r="E13" s="22" t="s">
        <v>0</v>
      </c>
      <c r="J13" s="1" t="s">
        <v>65</v>
      </c>
      <c r="K13" s="1">
        <f>K14-K11-K12</f>
        <v>15</v>
      </c>
      <c r="L13" s="1">
        <f>L14-L11-L12</f>
        <v>15212.174479166977</v>
      </c>
      <c r="M13" s="1">
        <f>L13/K13</f>
        <v>1014.1449652777985</v>
      </c>
      <c r="N13" s="1"/>
      <c r="O13" s="1"/>
      <c r="P13" s="1"/>
      <c r="Q13" s="1"/>
      <c r="S13" t="s">
        <v>49</v>
      </c>
      <c r="T13" t="s">
        <v>87</v>
      </c>
      <c r="U13" s="3">
        <v>190.31299999999999</v>
      </c>
    </row>
    <row r="14" spans="2:21" x14ac:dyDescent="0.3">
      <c r="E14" s="22"/>
      <c r="F14" t="s">
        <v>80</v>
      </c>
      <c r="G14" t="s">
        <v>63</v>
      </c>
      <c r="J14" s="1" t="s">
        <v>66</v>
      </c>
      <c r="K14" s="1">
        <f>K4*K5-1</f>
        <v>23</v>
      </c>
      <c r="L14" s="1">
        <f>(SUMSQ(C5:F10)-K7)</f>
        <v>52356.96614583279</v>
      </c>
      <c r="M14" s="1"/>
      <c r="N14" s="1"/>
      <c r="O14" s="1"/>
      <c r="P14" s="1"/>
      <c r="Q14" s="1"/>
      <c r="S14" t="s">
        <v>49</v>
      </c>
      <c r="T14" t="s">
        <v>88</v>
      </c>
      <c r="U14" s="3">
        <v>199.06299999999999</v>
      </c>
    </row>
    <row r="15" spans="2:21" x14ac:dyDescent="0.3">
      <c r="B15" t="s">
        <v>77</v>
      </c>
      <c r="C15" t="s">
        <v>78</v>
      </c>
      <c r="D15" t="s">
        <v>79</v>
      </c>
      <c r="E15" s="1" t="s">
        <v>12</v>
      </c>
      <c r="F15">
        <v>148.59</v>
      </c>
      <c r="G15" t="s">
        <v>81</v>
      </c>
      <c r="H15">
        <f>F15+D16</f>
        <v>221.67575022357158</v>
      </c>
      <c r="S15" t="s">
        <v>49</v>
      </c>
      <c r="T15" t="s">
        <v>89</v>
      </c>
      <c r="U15" s="1">
        <v>216.56299999999999</v>
      </c>
    </row>
    <row r="16" spans="2:21" x14ac:dyDescent="0.3">
      <c r="B16">
        <f>SQRT(M13/K5)</f>
        <v>15.922821399470937</v>
      </c>
      <c r="C16">
        <v>4.59</v>
      </c>
      <c r="D16">
        <f>C16*B16</f>
        <v>73.085750223571594</v>
      </c>
      <c r="E16" s="1" t="s">
        <v>9</v>
      </c>
      <c r="F16">
        <v>197.19</v>
      </c>
      <c r="G16" t="s">
        <v>91</v>
      </c>
      <c r="H16">
        <f>F19+D16</f>
        <v>316.67575022357158</v>
      </c>
      <c r="S16" t="s">
        <v>50</v>
      </c>
      <c r="T16" t="s">
        <v>86</v>
      </c>
      <c r="U16" s="1">
        <v>241.56299999999999</v>
      </c>
    </row>
    <row r="17" spans="5:21" x14ac:dyDescent="0.3">
      <c r="E17" s="1" t="s">
        <v>8</v>
      </c>
      <c r="F17">
        <v>198.13</v>
      </c>
      <c r="G17" t="s">
        <v>91</v>
      </c>
      <c r="S17" t="s">
        <v>50</v>
      </c>
      <c r="T17" t="s">
        <v>87</v>
      </c>
      <c r="U17" s="1">
        <v>232.81299999999999</v>
      </c>
    </row>
    <row r="18" spans="5:21" x14ac:dyDescent="0.3">
      <c r="E18" s="1" t="s">
        <v>10</v>
      </c>
      <c r="F18">
        <v>202.66</v>
      </c>
      <c r="G18" t="s">
        <v>91</v>
      </c>
      <c r="S18" t="s">
        <v>50</v>
      </c>
      <c r="T18" t="s">
        <v>88</v>
      </c>
      <c r="U18" s="1">
        <v>247.81299999999999</v>
      </c>
    </row>
    <row r="19" spans="5:21" x14ac:dyDescent="0.3">
      <c r="E19" s="1" t="s">
        <v>96</v>
      </c>
      <c r="F19">
        <v>243.59</v>
      </c>
      <c r="G19" t="s">
        <v>82</v>
      </c>
      <c r="I19">
        <f>F19-D16</f>
        <v>170.50424977642842</v>
      </c>
      <c r="S19" t="s">
        <v>50</v>
      </c>
      <c r="T19" t="s">
        <v>89</v>
      </c>
      <c r="U19" s="1">
        <v>252.18799999999999</v>
      </c>
    </row>
    <row r="20" spans="5:21" x14ac:dyDescent="0.3">
      <c r="E20" s="1" t="s">
        <v>73</v>
      </c>
      <c r="F20">
        <v>264.52999999999997</v>
      </c>
      <c r="G20" t="s">
        <v>82</v>
      </c>
      <c r="S20" t="s">
        <v>51</v>
      </c>
      <c r="T20" t="s">
        <v>86</v>
      </c>
      <c r="U20" s="1">
        <v>264.06299999999999</v>
      </c>
    </row>
    <row r="21" spans="5:21" x14ac:dyDescent="0.3">
      <c r="S21" t="s">
        <v>51</v>
      </c>
      <c r="T21" t="s">
        <v>87</v>
      </c>
      <c r="U21" s="1">
        <v>268.43799999999999</v>
      </c>
    </row>
    <row r="22" spans="5:21" x14ac:dyDescent="0.3">
      <c r="S22" t="s">
        <v>51</v>
      </c>
      <c r="T22" t="s">
        <v>88</v>
      </c>
      <c r="U22" s="1">
        <v>250.31299999999999</v>
      </c>
    </row>
    <row r="23" spans="5:21" x14ac:dyDescent="0.3">
      <c r="S23" t="s">
        <v>51</v>
      </c>
      <c r="T23" t="s">
        <v>89</v>
      </c>
      <c r="U23" s="1">
        <v>275.31299999999999</v>
      </c>
    </row>
    <row r="24" spans="5:21" x14ac:dyDescent="0.3">
      <c r="S24" t="s">
        <v>52</v>
      </c>
      <c r="T24" t="s">
        <v>86</v>
      </c>
      <c r="U24" s="1">
        <v>144.06299999999999</v>
      </c>
    </row>
    <row r="25" spans="5:21" x14ac:dyDescent="0.3">
      <c r="S25" t="s">
        <v>52</v>
      </c>
      <c r="T25" t="s">
        <v>87</v>
      </c>
      <c r="U25" s="1">
        <v>155.31299999999999</v>
      </c>
    </row>
    <row r="26" spans="5:21" x14ac:dyDescent="0.3">
      <c r="S26" t="s">
        <v>52</v>
      </c>
      <c r="T26" t="s">
        <v>88</v>
      </c>
      <c r="U26" s="1">
        <v>156.56299999999999</v>
      </c>
    </row>
    <row r="27" spans="5:21" x14ac:dyDescent="0.3">
      <c r="S27" t="s">
        <v>52</v>
      </c>
      <c r="T27" t="s">
        <v>89</v>
      </c>
      <c r="U27" s="1">
        <v>138.43799999999999</v>
      </c>
    </row>
  </sheetData>
  <mergeCells count="11">
    <mergeCell ref="L9:L10"/>
    <mergeCell ref="M9:M10"/>
    <mergeCell ref="N9:N10"/>
    <mergeCell ref="O9:P9"/>
    <mergeCell ref="E13:E14"/>
    <mergeCell ref="K9:K10"/>
    <mergeCell ref="B3:B4"/>
    <mergeCell ref="C3:F3"/>
    <mergeCell ref="G3:G4"/>
    <mergeCell ref="H3:H4"/>
    <mergeCell ref="J9:J10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839FA-BC11-4257-BF9B-CCBBFDDF786B}">
  <dimension ref="B3:U28"/>
  <sheetViews>
    <sheetView zoomScale="69" workbookViewId="0">
      <selection activeCell="D38" sqref="D38"/>
    </sheetView>
  </sheetViews>
  <sheetFormatPr defaultRowHeight="14.4" x14ac:dyDescent="0.3"/>
  <cols>
    <col min="2" max="2" width="14.77734375" customWidth="1"/>
    <col min="6" max="6" width="15.6640625" customWidth="1"/>
    <col min="10" max="10" width="12.5546875" customWidth="1"/>
  </cols>
  <sheetData>
    <row r="3" spans="2:21" x14ac:dyDescent="0.3">
      <c r="B3" s="22" t="s">
        <v>0</v>
      </c>
      <c r="C3" s="26" t="s">
        <v>1</v>
      </c>
      <c r="D3" s="26"/>
      <c r="E3" s="26"/>
      <c r="F3" s="26"/>
      <c r="G3" s="27" t="s">
        <v>2</v>
      </c>
      <c r="H3" s="15" t="s">
        <v>3</v>
      </c>
      <c r="I3" t="s">
        <v>54</v>
      </c>
      <c r="S3" t="s">
        <v>83</v>
      </c>
      <c r="T3" t="s">
        <v>84</v>
      </c>
      <c r="U3" t="s">
        <v>85</v>
      </c>
    </row>
    <row r="4" spans="2:21" x14ac:dyDescent="0.3">
      <c r="B4" s="22"/>
      <c r="C4" s="1" t="s">
        <v>4</v>
      </c>
      <c r="D4" s="1" t="s">
        <v>5</v>
      </c>
      <c r="E4" s="1" t="s">
        <v>6</v>
      </c>
      <c r="F4" s="1" t="s">
        <v>7</v>
      </c>
      <c r="G4" s="28"/>
      <c r="H4" s="16"/>
      <c r="J4" t="s">
        <v>55</v>
      </c>
      <c r="K4">
        <v>6</v>
      </c>
      <c r="S4" t="s">
        <v>47</v>
      </c>
      <c r="T4" t="s">
        <v>86</v>
      </c>
      <c r="U4" s="1">
        <v>4.76</v>
      </c>
    </row>
    <row r="5" spans="2:21" x14ac:dyDescent="0.3">
      <c r="B5" s="1" t="s">
        <v>8</v>
      </c>
      <c r="C5" s="1">
        <v>4.76</v>
      </c>
      <c r="D5" s="1">
        <v>7.7</v>
      </c>
      <c r="E5" s="1">
        <v>6.66</v>
      </c>
      <c r="F5" s="1">
        <v>7.81</v>
      </c>
      <c r="G5" s="1">
        <f>SUM(C5:F5)</f>
        <v>26.93</v>
      </c>
      <c r="H5" s="2">
        <f>AVERAGE(C5:F5)</f>
        <v>6.7324999999999999</v>
      </c>
      <c r="I5" s="6">
        <f>_xlfn.STDEV.S(C5:F5)</f>
        <v>1.4133972076761254</v>
      </c>
      <c r="J5" t="s">
        <v>56</v>
      </c>
      <c r="K5">
        <v>4</v>
      </c>
      <c r="S5" t="s">
        <v>47</v>
      </c>
      <c r="T5" t="s">
        <v>87</v>
      </c>
      <c r="U5" s="1">
        <v>7.7</v>
      </c>
    </row>
    <row r="6" spans="2:21" x14ac:dyDescent="0.3">
      <c r="B6" s="1" t="s">
        <v>9</v>
      </c>
      <c r="C6" s="1">
        <v>6.1</v>
      </c>
      <c r="D6" s="1">
        <v>6.33</v>
      </c>
      <c r="E6" s="1">
        <v>6.51</v>
      </c>
      <c r="F6" s="1">
        <v>6.31</v>
      </c>
      <c r="G6" s="1">
        <f t="shared" ref="G6:G10" si="0">SUM(C6:F6)</f>
        <v>25.249999999999996</v>
      </c>
      <c r="H6" s="2">
        <f t="shared" ref="H6:H10" si="1">AVERAGE(C6:F6)</f>
        <v>6.3124999999999991</v>
      </c>
      <c r="I6" s="6">
        <f t="shared" ref="I6:I10" si="2">_xlfn.STDEV.S(C6:F6)</f>
        <v>0.16780444968275829</v>
      </c>
      <c r="S6" t="s">
        <v>47</v>
      </c>
      <c r="T6" t="s">
        <v>88</v>
      </c>
      <c r="U6" s="1">
        <v>6.66</v>
      </c>
    </row>
    <row r="7" spans="2:21" x14ac:dyDescent="0.3">
      <c r="B7" s="1" t="s">
        <v>10</v>
      </c>
      <c r="C7" s="1">
        <v>6.36</v>
      </c>
      <c r="D7" s="3">
        <v>6.28</v>
      </c>
      <c r="E7" s="3">
        <v>6.34</v>
      </c>
      <c r="F7" s="1">
        <v>6.37</v>
      </c>
      <c r="G7" s="1">
        <f t="shared" si="0"/>
        <v>25.35</v>
      </c>
      <c r="H7" s="2">
        <f t="shared" si="1"/>
        <v>6.3375000000000004</v>
      </c>
      <c r="I7" s="6">
        <f t="shared" si="2"/>
        <v>4.0311288741492715E-2</v>
      </c>
      <c r="J7" t="s">
        <v>57</v>
      </c>
      <c r="K7">
        <f>(G11^2)/(K4*K5)</f>
        <v>976.77800416666685</v>
      </c>
      <c r="S7" t="s">
        <v>47</v>
      </c>
      <c r="T7" t="s">
        <v>89</v>
      </c>
      <c r="U7" s="1">
        <v>7.81</v>
      </c>
    </row>
    <row r="8" spans="2:21" x14ac:dyDescent="0.3">
      <c r="B8" s="1" t="s">
        <v>53</v>
      </c>
      <c r="C8" s="1">
        <v>8.14</v>
      </c>
      <c r="D8" s="1">
        <v>7.6</v>
      </c>
      <c r="E8" s="1">
        <v>7.5</v>
      </c>
      <c r="F8" s="1">
        <v>7.21</v>
      </c>
      <c r="G8" s="1">
        <f t="shared" si="0"/>
        <v>30.450000000000003</v>
      </c>
      <c r="H8" s="2">
        <f t="shared" si="1"/>
        <v>7.6125000000000007</v>
      </c>
      <c r="I8" s="6">
        <f t="shared" si="2"/>
        <v>0.38861935103646117</v>
      </c>
      <c r="S8" t="s">
        <v>48</v>
      </c>
      <c r="T8" t="s">
        <v>86</v>
      </c>
      <c r="U8" s="1">
        <v>6.1</v>
      </c>
    </row>
    <row r="9" spans="2:21" x14ac:dyDescent="0.3">
      <c r="B9" s="1" t="s">
        <v>11</v>
      </c>
      <c r="C9" s="1">
        <v>7.18</v>
      </c>
      <c r="D9" s="1">
        <v>7.1</v>
      </c>
      <c r="E9" s="1">
        <v>6.73</v>
      </c>
      <c r="F9" s="1">
        <v>7.16</v>
      </c>
      <c r="G9" s="1">
        <f t="shared" si="0"/>
        <v>28.169999999999998</v>
      </c>
      <c r="H9" s="2">
        <f t="shared" si="1"/>
        <v>7.0424999999999995</v>
      </c>
      <c r="I9" s="6">
        <f t="shared" si="2"/>
        <v>0.21108844907605248</v>
      </c>
      <c r="J9" s="20" t="s">
        <v>58</v>
      </c>
      <c r="K9" s="11" t="s">
        <v>59</v>
      </c>
      <c r="L9" s="11" t="s">
        <v>60</v>
      </c>
      <c r="M9" s="11" t="s">
        <v>61</v>
      </c>
      <c r="N9" s="11" t="s">
        <v>62</v>
      </c>
      <c r="O9" s="13" t="s">
        <v>67</v>
      </c>
      <c r="P9" s="14"/>
      <c r="Q9" s="1" t="s">
        <v>63</v>
      </c>
      <c r="S9" t="s">
        <v>48</v>
      </c>
      <c r="T9" t="s">
        <v>87</v>
      </c>
      <c r="U9" s="1">
        <v>6.33</v>
      </c>
    </row>
    <row r="10" spans="2:21" x14ac:dyDescent="0.3">
      <c r="B10" s="1" t="s">
        <v>12</v>
      </c>
      <c r="C10" s="1">
        <v>4.24</v>
      </c>
      <c r="D10" s="1">
        <v>4.66</v>
      </c>
      <c r="E10" s="1">
        <v>3.92</v>
      </c>
      <c r="F10" s="1">
        <v>4.1399999999999997</v>
      </c>
      <c r="G10" s="1">
        <f t="shared" si="0"/>
        <v>16.96</v>
      </c>
      <c r="H10" s="2">
        <f t="shared" si="1"/>
        <v>4.24</v>
      </c>
      <c r="I10" s="6">
        <f t="shared" si="2"/>
        <v>0.31026870075253604</v>
      </c>
      <c r="J10" s="21"/>
      <c r="K10" s="12"/>
      <c r="L10" s="12"/>
      <c r="M10" s="12"/>
      <c r="N10" s="12"/>
      <c r="O10" s="8">
        <v>0.01</v>
      </c>
      <c r="P10" s="7">
        <v>0.05</v>
      </c>
      <c r="Q10" s="1"/>
      <c r="S10" t="s">
        <v>48</v>
      </c>
      <c r="T10" t="s">
        <v>88</v>
      </c>
      <c r="U10" s="1">
        <v>6.51</v>
      </c>
    </row>
    <row r="11" spans="2:21" x14ac:dyDescent="0.3">
      <c r="B11" s="1" t="s">
        <v>2</v>
      </c>
      <c r="C11" s="1">
        <f>SUM(C5:C10)</f>
        <v>36.78</v>
      </c>
      <c r="D11" s="1">
        <f>SUM(D5:D10)</f>
        <v>39.67</v>
      </c>
      <c r="E11" s="1">
        <f>SUM(E5:E10)</f>
        <v>37.659999999999997</v>
      </c>
      <c r="F11" s="1">
        <f>SUM(F5:F10)</f>
        <v>39</v>
      </c>
      <c r="G11" s="1">
        <f>SUM(G5:G10)</f>
        <v>153.11000000000001</v>
      </c>
      <c r="H11" s="1"/>
      <c r="J11" s="1" t="s">
        <v>64</v>
      </c>
      <c r="K11" s="1">
        <f>K5-1</f>
        <v>3</v>
      </c>
      <c r="L11" s="1">
        <f>(SUMSQ(C11:F11)/K4)-K7</f>
        <v>0.8474791666665169</v>
      </c>
      <c r="M11" s="1">
        <f>L11/K11</f>
        <v>0.28249305555550563</v>
      </c>
      <c r="N11" s="1">
        <f>M11/M13</f>
        <v>0.69346186445574243</v>
      </c>
      <c r="O11" s="1">
        <f>FINV(O10,K11,K13)</f>
        <v>5.4169648578184191</v>
      </c>
      <c r="P11" s="1">
        <f>FINV(P10,K11,K13)</f>
        <v>3.2873821046365093</v>
      </c>
      <c r="Q11" s="1" t="s">
        <v>68</v>
      </c>
      <c r="S11" t="s">
        <v>48</v>
      </c>
      <c r="T11" t="s">
        <v>89</v>
      </c>
      <c r="U11" s="1">
        <v>6.31</v>
      </c>
    </row>
    <row r="12" spans="2:21" x14ac:dyDescent="0.3">
      <c r="J12" s="1" t="s">
        <v>0</v>
      </c>
      <c r="K12" s="1">
        <f>K4-1</f>
        <v>5</v>
      </c>
      <c r="L12" s="1">
        <f>(SUMSQ(G5:G10)/K5)-K7</f>
        <v>26.672720833333074</v>
      </c>
      <c r="M12" s="1">
        <f>L12/K12</f>
        <v>5.3345441666666149</v>
      </c>
      <c r="N12" s="1">
        <f>M12/M13</f>
        <v>13.095199584866533</v>
      </c>
      <c r="O12" s="1">
        <f>FINV(O10,K12,K13)</f>
        <v>4.5556139846530046</v>
      </c>
      <c r="P12" s="1">
        <f>FINV(P10,K12,K13)</f>
        <v>2.9012945362361564</v>
      </c>
      <c r="Q12" s="1" t="s">
        <v>69</v>
      </c>
      <c r="S12" t="s">
        <v>49</v>
      </c>
      <c r="T12" t="s">
        <v>86</v>
      </c>
      <c r="U12" s="1">
        <v>6.36</v>
      </c>
    </row>
    <row r="13" spans="2:21" x14ac:dyDescent="0.3">
      <c r="J13" s="1" t="s">
        <v>65</v>
      </c>
      <c r="K13" s="1">
        <f>K14-K11-K12</f>
        <v>15</v>
      </c>
      <c r="L13" s="1">
        <f>L14-L11-L12</f>
        <v>6.1104958333336299</v>
      </c>
      <c r="M13" s="1">
        <f>L13/K13</f>
        <v>0.40736638888890864</v>
      </c>
      <c r="N13" s="1"/>
      <c r="O13" s="1"/>
      <c r="P13" s="1"/>
      <c r="Q13" s="1"/>
      <c r="S13" t="s">
        <v>49</v>
      </c>
      <c r="T13" t="s">
        <v>87</v>
      </c>
      <c r="U13" s="1">
        <v>6.28</v>
      </c>
    </row>
    <row r="14" spans="2:21" x14ac:dyDescent="0.3">
      <c r="B14" t="s">
        <v>46</v>
      </c>
      <c r="C14" t="s">
        <v>47</v>
      </c>
      <c r="D14" t="s">
        <v>48</v>
      </c>
      <c r="E14" t="s">
        <v>49</v>
      </c>
      <c r="F14" t="s">
        <v>50</v>
      </c>
      <c r="G14" t="s">
        <v>51</v>
      </c>
      <c r="H14" t="s">
        <v>52</v>
      </c>
      <c r="J14" s="1" t="s">
        <v>66</v>
      </c>
      <c r="K14" s="1">
        <f>K4*K5-1</f>
        <v>23</v>
      </c>
      <c r="L14" s="1">
        <f>(SUMSQ(C5:F10)-K7)</f>
        <v>33.63069583333322</v>
      </c>
      <c r="M14" s="1"/>
      <c r="N14" s="1"/>
      <c r="O14" s="1"/>
      <c r="P14" s="1"/>
      <c r="Q14" s="1"/>
      <c r="S14" t="s">
        <v>49</v>
      </c>
      <c r="T14" t="s">
        <v>88</v>
      </c>
      <c r="U14" s="1">
        <v>6.34</v>
      </c>
    </row>
    <row r="15" spans="2:21" x14ac:dyDescent="0.3">
      <c r="B15">
        <v>1</v>
      </c>
      <c r="C15" s="1">
        <v>4.76</v>
      </c>
      <c r="D15" s="1">
        <v>6.1</v>
      </c>
      <c r="E15" s="1">
        <v>6.36</v>
      </c>
      <c r="F15" s="1">
        <v>8.14</v>
      </c>
      <c r="G15" s="1">
        <v>7.18</v>
      </c>
      <c r="H15" s="1">
        <v>4.24</v>
      </c>
      <c r="S15" t="s">
        <v>49</v>
      </c>
      <c r="T15" t="s">
        <v>89</v>
      </c>
      <c r="U15" s="1">
        <v>6.37</v>
      </c>
    </row>
    <row r="16" spans="2:21" x14ac:dyDescent="0.3">
      <c r="B16">
        <v>2</v>
      </c>
      <c r="C16" s="1">
        <v>7.7</v>
      </c>
      <c r="D16" s="1">
        <v>6.33</v>
      </c>
      <c r="E16" s="1">
        <v>6.28</v>
      </c>
      <c r="F16" s="1">
        <v>7.6</v>
      </c>
      <c r="G16" s="1">
        <v>7.1</v>
      </c>
      <c r="H16" s="1">
        <v>4.66</v>
      </c>
      <c r="S16" t="s">
        <v>50</v>
      </c>
      <c r="T16" t="s">
        <v>86</v>
      </c>
      <c r="U16" s="1">
        <v>8.14</v>
      </c>
    </row>
    <row r="17" spans="2:21" x14ac:dyDescent="0.3">
      <c r="B17">
        <v>3</v>
      </c>
      <c r="C17" s="1">
        <v>6.66</v>
      </c>
      <c r="D17" s="1">
        <v>6.51</v>
      </c>
      <c r="E17" s="1">
        <v>6.34</v>
      </c>
      <c r="F17" s="1">
        <v>7.5</v>
      </c>
      <c r="G17" s="1">
        <v>6.73</v>
      </c>
      <c r="H17" s="1">
        <v>3.92</v>
      </c>
      <c r="S17" t="s">
        <v>50</v>
      </c>
      <c r="T17" t="s">
        <v>87</v>
      </c>
      <c r="U17" s="1">
        <v>7.6</v>
      </c>
    </row>
    <row r="18" spans="2:21" x14ac:dyDescent="0.3">
      <c r="B18">
        <v>4</v>
      </c>
      <c r="C18" s="1">
        <v>7.81</v>
      </c>
      <c r="D18" s="1">
        <v>6.31</v>
      </c>
      <c r="E18" s="1">
        <v>6.37</v>
      </c>
      <c r="F18" s="1">
        <v>7.21</v>
      </c>
      <c r="G18" s="1">
        <v>7.16</v>
      </c>
      <c r="H18" s="1">
        <v>4.1399999999999997</v>
      </c>
      <c r="S18" t="s">
        <v>50</v>
      </c>
      <c r="T18" t="s">
        <v>88</v>
      </c>
      <c r="U18" s="1">
        <v>7.5</v>
      </c>
    </row>
    <row r="19" spans="2:21" x14ac:dyDescent="0.3">
      <c r="S19" t="s">
        <v>50</v>
      </c>
      <c r="T19" t="s">
        <v>89</v>
      </c>
      <c r="U19" s="1">
        <v>7.21</v>
      </c>
    </row>
    <row r="20" spans="2:21" x14ac:dyDescent="0.3">
      <c r="S20" t="s">
        <v>51</v>
      </c>
      <c r="T20" t="s">
        <v>86</v>
      </c>
      <c r="U20" s="1">
        <v>7.18</v>
      </c>
    </row>
    <row r="21" spans="2:21" x14ac:dyDescent="0.3">
      <c r="B21" t="s">
        <v>76</v>
      </c>
      <c r="F21" s="22" t="s">
        <v>0</v>
      </c>
      <c r="G21" t="s">
        <v>80</v>
      </c>
      <c r="H21" t="s">
        <v>63</v>
      </c>
      <c r="S21" t="s">
        <v>51</v>
      </c>
      <c r="T21" t="s">
        <v>87</v>
      </c>
      <c r="U21" s="1">
        <v>7.1</v>
      </c>
    </row>
    <row r="22" spans="2:21" x14ac:dyDescent="0.3">
      <c r="F22" s="22"/>
      <c r="S22" t="s">
        <v>51</v>
      </c>
      <c r="T22" t="s">
        <v>88</v>
      </c>
      <c r="U22" s="1">
        <v>6.73</v>
      </c>
    </row>
    <row r="23" spans="2:21" x14ac:dyDescent="0.3">
      <c r="B23" t="s">
        <v>77</v>
      </c>
      <c r="C23" t="s">
        <v>78</v>
      </c>
      <c r="D23" t="s">
        <v>79</v>
      </c>
      <c r="F23" s="1" t="s">
        <v>12</v>
      </c>
      <c r="G23">
        <v>4.24</v>
      </c>
      <c r="H23" t="s">
        <v>81</v>
      </c>
      <c r="I23">
        <f>G23+D24</f>
        <v>5.7047897304519868</v>
      </c>
      <c r="S23" t="s">
        <v>51</v>
      </c>
      <c r="T23" t="s">
        <v>89</v>
      </c>
      <c r="U23" s="1">
        <v>7.16</v>
      </c>
    </row>
    <row r="24" spans="2:21" x14ac:dyDescent="0.3">
      <c r="B24">
        <f>SQRT(M13/K5)</f>
        <v>0.31912630293071609</v>
      </c>
      <c r="C24">
        <v>4.59</v>
      </c>
      <c r="D24">
        <f>C24*B24</f>
        <v>1.4647897304519868</v>
      </c>
      <c r="F24" s="1" t="s">
        <v>9</v>
      </c>
      <c r="G24">
        <v>6.31</v>
      </c>
      <c r="H24" t="s">
        <v>82</v>
      </c>
      <c r="I24">
        <f>G24+D24</f>
        <v>7.7747897304519862</v>
      </c>
      <c r="S24" t="s">
        <v>52</v>
      </c>
      <c r="T24" t="s">
        <v>86</v>
      </c>
      <c r="U24" s="1">
        <v>4.24</v>
      </c>
    </row>
    <row r="25" spans="2:21" x14ac:dyDescent="0.3">
      <c r="F25" s="1" t="s">
        <v>10</v>
      </c>
      <c r="G25">
        <v>6.37</v>
      </c>
      <c r="H25" t="s">
        <v>82</v>
      </c>
      <c r="S25" t="s">
        <v>52</v>
      </c>
      <c r="T25" t="s">
        <v>87</v>
      </c>
      <c r="U25" s="1">
        <v>4.66</v>
      </c>
    </row>
    <row r="26" spans="2:21" x14ac:dyDescent="0.3">
      <c r="F26" s="1" t="s">
        <v>8</v>
      </c>
      <c r="G26">
        <v>6.73</v>
      </c>
      <c r="H26" t="s">
        <v>82</v>
      </c>
      <c r="S26" t="s">
        <v>52</v>
      </c>
      <c r="T26" t="s">
        <v>88</v>
      </c>
      <c r="U26" s="1">
        <v>3.92</v>
      </c>
    </row>
    <row r="27" spans="2:21" x14ac:dyDescent="0.3">
      <c r="F27" s="1" t="s">
        <v>11</v>
      </c>
      <c r="G27">
        <v>7.04</v>
      </c>
      <c r="H27" t="s">
        <v>82</v>
      </c>
      <c r="S27" t="s">
        <v>52</v>
      </c>
      <c r="T27" t="s">
        <v>89</v>
      </c>
      <c r="U27" s="1">
        <v>4.1399999999999997</v>
      </c>
    </row>
    <row r="28" spans="2:21" x14ac:dyDescent="0.3">
      <c r="F28" s="1" t="s">
        <v>53</v>
      </c>
      <c r="G28">
        <v>7.61</v>
      </c>
      <c r="H28" t="s">
        <v>82</v>
      </c>
    </row>
  </sheetData>
  <mergeCells count="11">
    <mergeCell ref="B3:B4"/>
    <mergeCell ref="C3:F3"/>
    <mergeCell ref="G3:G4"/>
    <mergeCell ref="H3:H4"/>
    <mergeCell ref="J9:J10"/>
    <mergeCell ref="F21:F22"/>
    <mergeCell ref="L9:L10"/>
    <mergeCell ref="M9:M10"/>
    <mergeCell ref="N9:N10"/>
    <mergeCell ref="O9:P9"/>
    <mergeCell ref="K9:K10"/>
  </mergeCells>
  <phoneticPr fontId="2" type="noConversion"/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2C15E-0BDF-4C67-9E3E-8887C0A4EF94}">
  <dimension ref="B2:L26"/>
  <sheetViews>
    <sheetView topLeftCell="A4" workbookViewId="0">
      <selection activeCell="B2" sqref="B2:B26"/>
    </sheetView>
  </sheetViews>
  <sheetFormatPr defaultRowHeight="14.4" x14ac:dyDescent="0.3"/>
  <cols>
    <col min="2" max="2" width="10.21875" customWidth="1"/>
    <col min="3" max="3" width="13" customWidth="1"/>
    <col min="4" max="4" width="11.109375" customWidth="1"/>
    <col min="5" max="5" width="12" customWidth="1"/>
    <col min="6" max="6" width="14.109375" customWidth="1"/>
  </cols>
  <sheetData>
    <row r="2" spans="2:12" x14ac:dyDescent="0.3">
      <c r="B2" t="s">
        <v>13</v>
      </c>
      <c r="C2" t="s">
        <v>14</v>
      </c>
      <c r="D2" t="s">
        <v>15</v>
      </c>
      <c r="E2" t="s">
        <v>16</v>
      </c>
      <c r="F2" t="s">
        <v>45</v>
      </c>
      <c r="G2" s="29" t="s">
        <v>44</v>
      </c>
      <c r="H2" s="29"/>
      <c r="I2" t="s">
        <v>17</v>
      </c>
      <c r="J2" t="s">
        <v>18</v>
      </c>
      <c r="K2" t="s">
        <v>19</v>
      </c>
    </row>
    <row r="3" spans="2:12" x14ac:dyDescent="0.3">
      <c r="B3" t="s">
        <v>20</v>
      </c>
      <c r="C3">
        <v>4.4855</v>
      </c>
      <c r="D3">
        <v>2.0097</v>
      </c>
      <c r="E3">
        <v>6.4053000000000004</v>
      </c>
      <c r="F3">
        <f>SUM(C3:D3)</f>
        <v>6.4952000000000005</v>
      </c>
      <c r="G3">
        <f>F3-E3</f>
        <v>8.9900000000000091E-2</v>
      </c>
      <c r="H3">
        <f>D3-I3</f>
        <v>8.9899999999999647E-2</v>
      </c>
      <c r="I3">
        <f>E3-C3</f>
        <v>1.9198000000000004</v>
      </c>
      <c r="J3">
        <f>(H3/(F3-C3))</f>
        <v>4.4733044733044548E-2</v>
      </c>
      <c r="K3" s="4">
        <f>J3*100</f>
        <v>4.4733044733044549</v>
      </c>
    </row>
    <row r="4" spans="2:12" x14ac:dyDescent="0.3">
      <c r="B4" t="s">
        <v>21</v>
      </c>
      <c r="C4">
        <v>4.4473000000000003</v>
      </c>
      <c r="D4" s="5">
        <v>2.0169999999999999</v>
      </c>
      <c r="E4" s="5">
        <v>6.3090000000000002</v>
      </c>
      <c r="F4">
        <f t="shared" ref="F4:F26" si="0">SUM(C4:D4)</f>
        <v>6.4642999999999997</v>
      </c>
      <c r="G4">
        <f t="shared" ref="G4:G26" si="1">F4-E4</f>
        <v>0.15529999999999955</v>
      </c>
      <c r="H4">
        <f t="shared" ref="H4:H26" si="2">D4-I4</f>
        <v>0.15529999999999999</v>
      </c>
      <c r="I4">
        <f t="shared" ref="I4:I26" si="3">E4-C4</f>
        <v>1.8616999999999999</v>
      </c>
      <c r="J4">
        <f t="shared" ref="J4:J26" si="4">(H4/(F4-C4))</f>
        <v>7.6995537927615293E-2</v>
      </c>
      <c r="K4" s="4">
        <f t="shared" ref="K4:K26" si="5">J4*100</f>
        <v>7.6995537927615292</v>
      </c>
    </row>
    <row r="5" spans="2:12" x14ac:dyDescent="0.3">
      <c r="B5" t="s">
        <v>22</v>
      </c>
      <c r="C5">
        <v>4.3453999999999997</v>
      </c>
      <c r="D5">
        <v>2.0066999999999999</v>
      </c>
      <c r="E5">
        <v>6.2184999999999997</v>
      </c>
      <c r="F5">
        <f t="shared" si="0"/>
        <v>6.3521000000000001</v>
      </c>
      <c r="G5">
        <f t="shared" si="1"/>
        <v>0.13360000000000039</v>
      </c>
      <c r="H5">
        <f t="shared" si="2"/>
        <v>0.13359999999999994</v>
      </c>
      <c r="I5">
        <f t="shared" si="3"/>
        <v>1.8731</v>
      </c>
      <c r="J5">
        <f t="shared" si="4"/>
        <v>6.6576967160013906E-2</v>
      </c>
      <c r="K5" s="4">
        <f t="shared" si="5"/>
        <v>6.6576967160013902</v>
      </c>
      <c r="L5" s="4"/>
    </row>
    <row r="6" spans="2:12" x14ac:dyDescent="0.3">
      <c r="B6" t="s">
        <v>23</v>
      </c>
      <c r="C6">
        <v>4.4071999999999996</v>
      </c>
      <c r="D6" s="5">
        <v>2.0055000000000001</v>
      </c>
      <c r="E6" s="5">
        <v>6.2560000000000002</v>
      </c>
      <c r="F6">
        <f t="shared" si="0"/>
        <v>6.4126999999999992</v>
      </c>
      <c r="G6">
        <f t="shared" si="1"/>
        <v>0.15669999999999895</v>
      </c>
      <c r="H6">
        <f t="shared" si="2"/>
        <v>0.1566999999999994</v>
      </c>
      <c r="I6">
        <f t="shared" si="3"/>
        <v>1.8488000000000007</v>
      </c>
      <c r="J6">
        <f t="shared" si="4"/>
        <v>7.8135128396908213E-2</v>
      </c>
      <c r="K6" s="4">
        <f t="shared" si="5"/>
        <v>7.8135128396908211</v>
      </c>
      <c r="L6" s="4"/>
    </row>
    <row r="7" spans="2:12" x14ac:dyDescent="0.3">
      <c r="B7" t="s">
        <v>24</v>
      </c>
      <c r="C7">
        <v>4.3810000000000002</v>
      </c>
      <c r="D7">
        <v>2.0074999999999998</v>
      </c>
      <c r="E7" s="5">
        <v>6.266</v>
      </c>
      <c r="F7">
        <f t="shared" si="0"/>
        <v>6.3885000000000005</v>
      </c>
      <c r="G7">
        <f t="shared" si="1"/>
        <v>0.1225000000000005</v>
      </c>
      <c r="H7">
        <f t="shared" si="2"/>
        <v>0.12250000000000005</v>
      </c>
      <c r="I7">
        <f t="shared" si="3"/>
        <v>1.8849999999999998</v>
      </c>
      <c r="J7">
        <f t="shared" si="4"/>
        <v>6.1021170610211721E-2</v>
      </c>
      <c r="K7" s="4">
        <f t="shared" si="5"/>
        <v>6.1021170610211719</v>
      </c>
      <c r="L7" s="4"/>
    </row>
    <row r="8" spans="2:12" x14ac:dyDescent="0.3">
      <c r="B8" t="s">
        <v>25</v>
      </c>
      <c r="C8">
        <v>4.5179999999999998</v>
      </c>
      <c r="D8" s="5">
        <v>2.0078999999999998</v>
      </c>
      <c r="E8" s="5">
        <v>6.3989000000000003</v>
      </c>
      <c r="F8">
        <f t="shared" si="0"/>
        <v>6.5259</v>
      </c>
      <c r="G8">
        <f t="shared" si="1"/>
        <v>0.12699999999999978</v>
      </c>
      <c r="H8">
        <f t="shared" si="2"/>
        <v>0.12699999999999934</v>
      </c>
      <c r="I8">
        <f t="shared" si="3"/>
        <v>1.8809000000000005</v>
      </c>
      <c r="J8">
        <f t="shared" si="4"/>
        <v>6.3250161860650092E-2</v>
      </c>
      <c r="K8" s="4">
        <f t="shared" si="5"/>
        <v>6.3250161860650094</v>
      </c>
      <c r="L8" s="4"/>
    </row>
    <row r="9" spans="2:12" x14ac:dyDescent="0.3">
      <c r="B9" t="s">
        <v>26</v>
      </c>
      <c r="C9">
        <v>6.1951999999999998</v>
      </c>
      <c r="D9">
        <v>2.0114999999999998</v>
      </c>
      <c r="E9">
        <v>8.0756999999999994</v>
      </c>
      <c r="F9">
        <f t="shared" si="0"/>
        <v>8.2066999999999997</v>
      </c>
      <c r="G9">
        <f t="shared" si="1"/>
        <v>0.13100000000000023</v>
      </c>
      <c r="H9">
        <f t="shared" si="2"/>
        <v>0.13100000000000023</v>
      </c>
      <c r="I9">
        <f t="shared" si="3"/>
        <v>1.8804999999999996</v>
      </c>
      <c r="J9">
        <f t="shared" si="4"/>
        <v>6.5125528212776659E-2</v>
      </c>
      <c r="K9" s="4">
        <f t="shared" si="5"/>
        <v>6.5125528212776658</v>
      </c>
    </row>
    <row r="10" spans="2:12" x14ac:dyDescent="0.3">
      <c r="B10" t="s">
        <v>27</v>
      </c>
      <c r="C10">
        <v>6.1142000000000003</v>
      </c>
      <c r="D10" s="5">
        <v>2.0085999999999999</v>
      </c>
      <c r="E10" s="5">
        <v>7.9960000000000004</v>
      </c>
      <c r="F10">
        <f t="shared" si="0"/>
        <v>8.1227999999999998</v>
      </c>
      <c r="G10">
        <f t="shared" si="1"/>
        <v>0.12679999999999936</v>
      </c>
      <c r="H10">
        <f t="shared" si="2"/>
        <v>0.1267999999999998</v>
      </c>
      <c r="I10">
        <f t="shared" si="3"/>
        <v>1.8818000000000001</v>
      </c>
      <c r="J10">
        <f t="shared" si="4"/>
        <v>6.3128547246838515E-2</v>
      </c>
      <c r="K10" s="4">
        <f t="shared" si="5"/>
        <v>6.3128547246838513</v>
      </c>
    </row>
    <row r="11" spans="2:12" x14ac:dyDescent="0.3">
      <c r="B11" t="s">
        <v>28</v>
      </c>
      <c r="C11">
        <v>4.3783000000000003</v>
      </c>
      <c r="D11">
        <v>2.0057999999999998</v>
      </c>
      <c r="E11">
        <v>6.2565</v>
      </c>
      <c r="F11">
        <f t="shared" si="0"/>
        <v>6.3841000000000001</v>
      </c>
      <c r="G11">
        <f t="shared" si="1"/>
        <v>0.12760000000000016</v>
      </c>
      <c r="H11">
        <f t="shared" si="2"/>
        <v>0.12760000000000016</v>
      </c>
      <c r="I11">
        <f t="shared" si="3"/>
        <v>1.8781999999999996</v>
      </c>
      <c r="J11">
        <f t="shared" si="4"/>
        <v>6.3615515006481285E-2</v>
      </c>
      <c r="K11" s="4">
        <f t="shared" si="5"/>
        <v>6.3615515006481287</v>
      </c>
    </row>
    <row r="12" spans="2:12" x14ac:dyDescent="0.3">
      <c r="B12" t="s">
        <v>29</v>
      </c>
      <c r="C12">
        <v>4.4512999999999998</v>
      </c>
      <c r="D12" s="5">
        <v>2.0059999999999998</v>
      </c>
      <c r="E12" s="5">
        <v>6.3312999999999997</v>
      </c>
      <c r="F12">
        <f t="shared" si="0"/>
        <v>6.4573</v>
      </c>
      <c r="G12">
        <f t="shared" si="1"/>
        <v>0.12600000000000033</v>
      </c>
      <c r="H12">
        <f t="shared" si="2"/>
        <v>0.12599999999999989</v>
      </c>
      <c r="I12">
        <f t="shared" si="3"/>
        <v>1.88</v>
      </c>
      <c r="J12">
        <f t="shared" si="4"/>
        <v>6.2811565304087671E-2</v>
      </c>
      <c r="K12" s="4">
        <f t="shared" si="5"/>
        <v>6.2811565304087669</v>
      </c>
    </row>
    <row r="13" spans="2:12" x14ac:dyDescent="0.3">
      <c r="B13" t="s">
        <v>30</v>
      </c>
      <c r="C13" s="5">
        <v>4.4370000000000003</v>
      </c>
      <c r="D13">
        <v>2.0036999999999998</v>
      </c>
      <c r="E13">
        <v>6.3136999999999999</v>
      </c>
      <c r="F13">
        <f t="shared" si="0"/>
        <v>6.4406999999999996</v>
      </c>
      <c r="G13">
        <f t="shared" si="1"/>
        <v>0.12699999999999978</v>
      </c>
      <c r="H13">
        <f t="shared" si="2"/>
        <v>0.12700000000000022</v>
      </c>
      <c r="I13">
        <f t="shared" si="3"/>
        <v>1.8766999999999996</v>
      </c>
      <c r="J13">
        <f t="shared" si="4"/>
        <v>6.3382741927434372E-2</v>
      </c>
      <c r="K13" s="4">
        <f t="shared" si="5"/>
        <v>6.3382741927434374</v>
      </c>
    </row>
    <row r="14" spans="2:12" x14ac:dyDescent="0.3">
      <c r="B14" t="s">
        <v>31</v>
      </c>
      <c r="C14">
        <v>4.4187000000000003</v>
      </c>
      <c r="D14" s="5">
        <v>2.008</v>
      </c>
      <c r="E14" s="5">
        <v>6.2988</v>
      </c>
      <c r="F14">
        <f t="shared" si="0"/>
        <v>6.4267000000000003</v>
      </c>
      <c r="G14">
        <f t="shared" si="1"/>
        <v>0.12790000000000035</v>
      </c>
      <c r="H14">
        <f t="shared" si="2"/>
        <v>0.12790000000000035</v>
      </c>
      <c r="I14">
        <f t="shared" si="3"/>
        <v>1.8800999999999997</v>
      </c>
      <c r="J14">
        <f t="shared" si="4"/>
        <v>6.3695219123506147E-2</v>
      </c>
      <c r="K14" s="4">
        <f t="shared" si="5"/>
        <v>6.3695219123506144</v>
      </c>
    </row>
    <row r="15" spans="2:12" x14ac:dyDescent="0.3">
      <c r="B15" t="s">
        <v>32</v>
      </c>
      <c r="C15">
        <v>6.1165000000000003</v>
      </c>
      <c r="D15" s="5">
        <v>2.0009999999999999</v>
      </c>
      <c r="E15">
        <v>7.9546999999999999</v>
      </c>
      <c r="F15">
        <f t="shared" si="0"/>
        <v>8.1174999999999997</v>
      </c>
      <c r="G15">
        <f t="shared" si="1"/>
        <v>0.16279999999999983</v>
      </c>
      <c r="H15">
        <f t="shared" si="2"/>
        <v>0.16280000000000028</v>
      </c>
      <c r="I15">
        <f t="shared" si="3"/>
        <v>1.8381999999999996</v>
      </c>
      <c r="J15">
        <f t="shared" si="4"/>
        <v>8.1359320339830246E-2</v>
      </c>
      <c r="K15" s="4">
        <f t="shared" si="5"/>
        <v>8.1359320339830248</v>
      </c>
    </row>
    <row r="16" spans="2:12" x14ac:dyDescent="0.3">
      <c r="B16" t="s">
        <v>33</v>
      </c>
      <c r="C16">
        <v>6.1847000000000003</v>
      </c>
      <c r="D16" s="5">
        <v>2.0049999999999999</v>
      </c>
      <c r="E16" s="5">
        <v>8.0373999999999999</v>
      </c>
      <c r="F16">
        <f t="shared" si="0"/>
        <v>8.1897000000000002</v>
      </c>
      <c r="G16">
        <f t="shared" si="1"/>
        <v>0.15230000000000032</v>
      </c>
      <c r="H16">
        <f t="shared" si="2"/>
        <v>0.15230000000000032</v>
      </c>
      <c r="I16">
        <f t="shared" si="3"/>
        <v>1.8526999999999996</v>
      </c>
      <c r="J16">
        <f t="shared" si="4"/>
        <v>7.5960099750623608E-2</v>
      </c>
      <c r="K16" s="4">
        <f t="shared" si="5"/>
        <v>7.5960099750623611</v>
      </c>
    </row>
    <row r="17" spans="2:11" x14ac:dyDescent="0.3">
      <c r="B17" t="s">
        <v>34</v>
      </c>
      <c r="C17">
        <v>4.4428000000000001</v>
      </c>
      <c r="D17">
        <v>2.0145</v>
      </c>
      <c r="E17">
        <v>6.3063000000000002</v>
      </c>
      <c r="F17">
        <f t="shared" si="0"/>
        <v>6.4573</v>
      </c>
      <c r="G17">
        <f t="shared" si="1"/>
        <v>0.1509999999999998</v>
      </c>
      <c r="H17">
        <f t="shared" si="2"/>
        <v>0.1509999999999998</v>
      </c>
      <c r="I17">
        <f t="shared" si="3"/>
        <v>1.8635000000000002</v>
      </c>
      <c r="J17">
        <f t="shared" si="4"/>
        <v>7.4956564904442691E-2</v>
      </c>
      <c r="K17" s="4">
        <f t="shared" si="5"/>
        <v>7.4956564904442686</v>
      </c>
    </row>
    <row r="18" spans="2:11" x14ac:dyDescent="0.3">
      <c r="B18" t="s">
        <v>35</v>
      </c>
      <c r="C18">
        <v>6.1858000000000004</v>
      </c>
      <c r="D18" s="5">
        <v>2.0110000000000001</v>
      </c>
      <c r="E18" s="5">
        <v>8.0518999999999998</v>
      </c>
      <c r="F18">
        <f t="shared" si="0"/>
        <v>8.1967999999999996</v>
      </c>
      <c r="G18">
        <f t="shared" si="1"/>
        <v>0.14489999999999981</v>
      </c>
      <c r="H18">
        <f t="shared" si="2"/>
        <v>0.14490000000000069</v>
      </c>
      <c r="I18">
        <f t="shared" si="3"/>
        <v>1.8660999999999994</v>
      </c>
      <c r="J18">
        <f t="shared" si="4"/>
        <v>7.2053704624565271E-2</v>
      </c>
      <c r="K18" s="4">
        <f t="shared" si="5"/>
        <v>7.2053704624565267</v>
      </c>
    </row>
    <row r="19" spans="2:11" x14ac:dyDescent="0.3">
      <c r="B19" t="s">
        <v>36</v>
      </c>
      <c r="C19">
        <v>4.4424999999999999</v>
      </c>
      <c r="D19">
        <v>2.0055000000000001</v>
      </c>
      <c r="E19">
        <v>6.3041</v>
      </c>
      <c r="F19">
        <f t="shared" si="0"/>
        <v>6.4480000000000004</v>
      </c>
      <c r="G19">
        <f t="shared" si="1"/>
        <v>0.14390000000000036</v>
      </c>
      <c r="H19">
        <f t="shared" si="2"/>
        <v>0.14389999999999992</v>
      </c>
      <c r="I19">
        <f t="shared" si="3"/>
        <v>1.8616000000000001</v>
      </c>
      <c r="J19">
        <f t="shared" si="4"/>
        <v>7.175268012964342E-2</v>
      </c>
      <c r="K19" s="4">
        <f t="shared" si="5"/>
        <v>7.1752680129643416</v>
      </c>
    </row>
    <row r="20" spans="2:11" x14ac:dyDescent="0.3">
      <c r="B20" t="s">
        <v>37</v>
      </c>
      <c r="C20" s="5">
        <v>6.2220000000000004</v>
      </c>
      <c r="D20" s="5">
        <v>2.0044</v>
      </c>
      <c r="E20" s="5">
        <v>8.0839999999999996</v>
      </c>
      <c r="F20">
        <f t="shared" si="0"/>
        <v>8.2263999999999999</v>
      </c>
      <c r="G20">
        <f t="shared" si="1"/>
        <v>0.1424000000000003</v>
      </c>
      <c r="H20">
        <f t="shared" si="2"/>
        <v>0.14240000000000075</v>
      </c>
      <c r="I20">
        <f t="shared" si="3"/>
        <v>1.8619999999999992</v>
      </c>
      <c r="J20">
        <f t="shared" si="4"/>
        <v>7.1043703851527029E-2</v>
      </c>
      <c r="K20" s="4">
        <f t="shared" si="5"/>
        <v>7.1043703851527029</v>
      </c>
    </row>
    <row r="21" spans="2:11" x14ac:dyDescent="0.3">
      <c r="B21" t="s">
        <v>38</v>
      </c>
      <c r="C21" s="5">
        <v>6.1150000000000002</v>
      </c>
      <c r="D21">
        <v>2.0034999999999998</v>
      </c>
      <c r="E21">
        <v>7.9836</v>
      </c>
      <c r="F21">
        <f t="shared" si="0"/>
        <v>8.1185000000000009</v>
      </c>
      <c r="G21">
        <f t="shared" si="1"/>
        <v>0.13490000000000091</v>
      </c>
      <c r="H21">
        <f t="shared" si="2"/>
        <v>0.13490000000000002</v>
      </c>
      <c r="I21">
        <f t="shared" si="3"/>
        <v>1.8685999999999998</v>
      </c>
      <c r="J21">
        <f t="shared" si="4"/>
        <v>6.7332168704766646E-2</v>
      </c>
      <c r="K21" s="4">
        <f t="shared" si="5"/>
        <v>6.7332168704766646</v>
      </c>
    </row>
    <row r="22" spans="2:11" x14ac:dyDescent="0.3">
      <c r="B22" t="s">
        <v>39</v>
      </c>
      <c r="C22">
        <v>6.1153000000000004</v>
      </c>
      <c r="D22" s="5">
        <v>2.0112999999999999</v>
      </c>
      <c r="E22" s="5">
        <v>7.9825999999999997</v>
      </c>
      <c r="F22">
        <f t="shared" si="0"/>
        <v>8.1265999999999998</v>
      </c>
      <c r="G22">
        <f t="shared" si="1"/>
        <v>0.14400000000000013</v>
      </c>
      <c r="H22">
        <f t="shared" si="2"/>
        <v>0.14400000000000057</v>
      </c>
      <c r="I22">
        <f t="shared" si="3"/>
        <v>1.8672999999999993</v>
      </c>
      <c r="J22">
        <f t="shared" si="4"/>
        <v>7.1595485506886394E-2</v>
      </c>
      <c r="K22" s="4">
        <f t="shared" si="5"/>
        <v>7.1595485506886396</v>
      </c>
    </row>
    <row r="23" spans="2:11" x14ac:dyDescent="0.3">
      <c r="B23" t="s">
        <v>40</v>
      </c>
      <c r="C23">
        <v>4.4668000000000001</v>
      </c>
      <c r="D23" s="5">
        <v>2.0110000000000001</v>
      </c>
      <c r="E23">
        <v>6.3925999999999998</v>
      </c>
      <c r="F23">
        <f t="shared" si="0"/>
        <v>6.4778000000000002</v>
      </c>
      <c r="G23">
        <f t="shared" si="1"/>
        <v>8.5200000000000387E-2</v>
      </c>
      <c r="H23">
        <f t="shared" si="2"/>
        <v>8.5200000000000387E-2</v>
      </c>
      <c r="I23">
        <f t="shared" si="3"/>
        <v>1.9257999999999997</v>
      </c>
      <c r="J23">
        <f t="shared" si="4"/>
        <v>4.2366981601193628E-2</v>
      </c>
      <c r="K23" s="4">
        <f t="shared" si="5"/>
        <v>4.2366981601193627</v>
      </c>
    </row>
    <row r="24" spans="2:11" x14ac:dyDescent="0.3">
      <c r="B24" t="s">
        <v>41</v>
      </c>
      <c r="C24" s="5">
        <v>5.984</v>
      </c>
      <c r="D24" s="5">
        <v>2.0044</v>
      </c>
      <c r="E24" s="5">
        <v>7.8949999999999996</v>
      </c>
      <c r="F24">
        <f t="shared" si="0"/>
        <v>7.9884000000000004</v>
      </c>
      <c r="G24">
        <f t="shared" si="1"/>
        <v>9.3400000000000816E-2</v>
      </c>
      <c r="H24">
        <f t="shared" si="2"/>
        <v>9.3400000000000372E-2</v>
      </c>
      <c r="I24">
        <f t="shared" si="3"/>
        <v>1.9109999999999996</v>
      </c>
      <c r="J24">
        <f t="shared" si="4"/>
        <v>4.659748553183015E-2</v>
      </c>
      <c r="K24" s="4">
        <f t="shared" si="5"/>
        <v>4.6597485531830154</v>
      </c>
    </row>
    <row r="25" spans="2:11" x14ac:dyDescent="0.3">
      <c r="B25" t="s">
        <v>42</v>
      </c>
      <c r="C25" s="5">
        <v>6.1680000000000001</v>
      </c>
      <c r="D25">
        <v>2.0034999999999998</v>
      </c>
      <c r="E25">
        <v>8.0929000000000002</v>
      </c>
      <c r="F25">
        <f t="shared" si="0"/>
        <v>8.1715</v>
      </c>
      <c r="G25">
        <f t="shared" si="1"/>
        <v>7.8599999999999781E-2</v>
      </c>
      <c r="H25">
        <f t="shared" si="2"/>
        <v>7.8599999999999781E-2</v>
      </c>
      <c r="I25">
        <f t="shared" si="3"/>
        <v>1.9249000000000001</v>
      </c>
      <c r="J25">
        <f t="shared" si="4"/>
        <v>3.9231345145994405E-2</v>
      </c>
      <c r="K25" s="4">
        <f t="shared" si="5"/>
        <v>3.9231345145994405</v>
      </c>
    </row>
    <row r="26" spans="2:11" x14ac:dyDescent="0.3">
      <c r="B26" t="s">
        <v>43</v>
      </c>
      <c r="C26" s="5">
        <v>6.2244999999999999</v>
      </c>
      <c r="D26" s="5">
        <v>2.0087000000000002</v>
      </c>
      <c r="E26" s="5">
        <v>8.15</v>
      </c>
      <c r="F26">
        <f t="shared" si="0"/>
        <v>8.2332000000000001</v>
      </c>
      <c r="G26">
        <f t="shared" si="1"/>
        <v>8.3199999999999719E-2</v>
      </c>
      <c r="H26">
        <f t="shared" si="2"/>
        <v>8.3199999999999719E-2</v>
      </c>
      <c r="I26">
        <f t="shared" si="3"/>
        <v>1.9255000000000004</v>
      </c>
      <c r="J26">
        <f t="shared" si="4"/>
        <v>4.1419823766615078E-2</v>
      </c>
      <c r="K26" s="4">
        <f t="shared" si="5"/>
        <v>4.1419823766615078</v>
      </c>
    </row>
  </sheetData>
  <mergeCells count="1">
    <mergeCell ref="G2:H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02FAD-4890-46FD-AF54-29A9B35D3FB9}">
  <dimension ref="B2:U27"/>
  <sheetViews>
    <sheetView topLeftCell="K3" workbookViewId="0">
      <selection activeCell="S3" sqref="S3:T27"/>
    </sheetView>
  </sheetViews>
  <sheetFormatPr defaultRowHeight="14.4" x14ac:dyDescent="0.3"/>
  <cols>
    <col min="2" max="2" width="14.88671875" customWidth="1"/>
    <col min="6" max="6" width="16.44140625" customWidth="1"/>
    <col min="7" max="7" width="10.6640625" customWidth="1"/>
    <col min="8" max="8" width="9.6640625" customWidth="1"/>
    <col min="10" max="10" width="14.44140625" customWidth="1"/>
  </cols>
  <sheetData>
    <row r="2" spans="2:21" x14ac:dyDescent="0.3">
      <c r="B2" t="s">
        <v>70</v>
      </c>
    </row>
    <row r="3" spans="2:21" x14ac:dyDescent="0.3">
      <c r="S3" t="s">
        <v>83</v>
      </c>
      <c r="T3" t="s">
        <v>84</v>
      </c>
      <c r="U3" t="s">
        <v>70</v>
      </c>
    </row>
    <row r="4" spans="2:21" x14ac:dyDescent="0.3">
      <c r="B4" s="15" t="s">
        <v>0</v>
      </c>
      <c r="C4" s="23" t="s">
        <v>1</v>
      </c>
      <c r="D4" s="24"/>
      <c r="E4" s="24"/>
      <c r="F4" s="25"/>
      <c r="G4" s="15" t="s">
        <v>2</v>
      </c>
      <c r="H4" s="15" t="s">
        <v>3</v>
      </c>
      <c r="I4" s="30" t="s">
        <v>54</v>
      </c>
      <c r="S4" t="s">
        <v>47</v>
      </c>
      <c r="T4" t="s">
        <v>86</v>
      </c>
      <c r="U4" s="1">
        <v>5.1100000000000003</v>
      </c>
    </row>
    <row r="5" spans="2:21" x14ac:dyDescent="0.3">
      <c r="B5" s="16"/>
      <c r="C5" s="8" t="s">
        <v>4</v>
      </c>
      <c r="D5" s="8" t="s">
        <v>5</v>
      </c>
      <c r="E5" s="8" t="s">
        <v>6</v>
      </c>
      <c r="F5" s="8" t="s">
        <v>7</v>
      </c>
      <c r="G5" s="16"/>
      <c r="H5" s="16"/>
      <c r="I5" s="30"/>
      <c r="J5" t="s">
        <v>55</v>
      </c>
      <c r="K5">
        <v>6</v>
      </c>
      <c r="S5" t="s">
        <v>47</v>
      </c>
      <c r="T5" t="s">
        <v>87</v>
      </c>
      <c r="U5" s="1">
        <v>4.95</v>
      </c>
    </row>
    <row r="6" spans="2:21" x14ac:dyDescent="0.3">
      <c r="B6" s="1" t="s">
        <v>8</v>
      </c>
      <c r="C6" s="1">
        <v>5.1100000000000003</v>
      </c>
      <c r="D6" s="1">
        <v>4.95</v>
      </c>
      <c r="E6" s="1">
        <v>8.32</v>
      </c>
      <c r="F6" s="1">
        <v>5.83</v>
      </c>
      <c r="G6" s="1">
        <f>SUM(C6:F6)</f>
        <v>24.21</v>
      </c>
      <c r="H6" s="2">
        <f>AVERAGE(C6:F6)</f>
        <v>6.0525000000000002</v>
      </c>
      <c r="I6">
        <f>STDEV(C6:F6)</f>
        <v>1.5593668586961844</v>
      </c>
      <c r="J6" t="s">
        <v>56</v>
      </c>
      <c r="K6">
        <v>4</v>
      </c>
      <c r="S6" t="s">
        <v>47</v>
      </c>
      <c r="T6" t="s">
        <v>88</v>
      </c>
      <c r="U6" s="1">
        <v>8.32</v>
      </c>
    </row>
    <row r="7" spans="2:21" x14ac:dyDescent="0.3">
      <c r="B7" s="1" t="s">
        <v>9</v>
      </c>
      <c r="C7" s="1">
        <v>8.5299999999999994</v>
      </c>
      <c r="D7" s="1">
        <v>12.1</v>
      </c>
      <c r="E7" s="1">
        <v>9.06</v>
      </c>
      <c r="F7" s="1">
        <v>9.9499999999999993</v>
      </c>
      <c r="G7" s="1">
        <f t="shared" ref="G7:G12" si="0">SUM(C7:F7)</f>
        <v>39.64</v>
      </c>
      <c r="H7" s="2">
        <f t="shared" ref="H7:H11" si="1">AVERAGE(C7:F7)</f>
        <v>9.91</v>
      </c>
      <c r="I7">
        <f t="shared" ref="I7:I11" si="2">STDEV(C7:F7)</f>
        <v>1.5731708955694119</v>
      </c>
      <c r="S7" t="s">
        <v>47</v>
      </c>
      <c r="T7" t="s">
        <v>89</v>
      </c>
      <c r="U7" s="1">
        <v>5.83</v>
      </c>
    </row>
    <row r="8" spans="2:21" x14ac:dyDescent="0.3">
      <c r="B8" s="1" t="s">
        <v>10</v>
      </c>
      <c r="C8" s="1">
        <v>10.51</v>
      </c>
      <c r="D8" s="1">
        <v>9.64</v>
      </c>
      <c r="E8" s="1">
        <v>10.47</v>
      </c>
      <c r="F8" s="1">
        <v>8.5299999999999994</v>
      </c>
      <c r="G8" s="1">
        <f t="shared" si="0"/>
        <v>39.15</v>
      </c>
      <c r="H8" s="2">
        <f t="shared" si="1"/>
        <v>9.7874999999999996</v>
      </c>
      <c r="I8">
        <f t="shared" si="2"/>
        <v>0.92931426331462319</v>
      </c>
      <c r="J8" t="s">
        <v>57</v>
      </c>
      <c r="K8">
        <f>(G12^2)/(K5*K6)</f>
        <v>2910.8240041666668</v>
      </c>
      <c r="S8" t="s">
        <v>48</v>
      </c>
      <c r="T8" t="s">
        <v>86</v>
      </c>
      <c r="U8" s="1">
        <v>8.5299999999999994</v>
      </c>
    </row>
    <row r="9" spans="2:21" x14ac:dyDescent="0.3">
      <c r="B9" s="1" t="s">
        <v>53</v>
      </c>
      <c r="C9" s="1">
        <v>14.9</v>
      </c>
      <c r="D9" s="1">
        <v>10.55</v>
      </c>
      <c r="E9" s="1">
        <v>9.76</v>
      </c>
      <c r="F9" s="1">
        <v>11.89</v>
      </c>
      <c r="G9" s="1">
        <f t="shared" si="0"/>
        <v>47.1</v>
      </c>
      <c r="H9" s="2">
        <f t="shared" si="1"/>
        <v>11.775</v>
      </c>
      <c r="I9">
        <f t="shared" si="2"/>
        <v>2.2612459692243414</v>
      </c>
      <c r="S9" t="s">
        <v>48</v>
      </c>
      <c r="T9" t="s">
        <v>87</v>
      </c>
      <c r="U9" s="1">
        <v>12.1</v>
      </c>
    </row>
    <row r="10" spans="2:21" x14ac:dyDescent="0.3">
      <c r="B10" s="1" t="s">
        <v>73</v>
      </c>
      <c r="C10" s="1">
        <v>16.71</v>
      </c>
      <c r="D10" s="1">
        <v>12.66</v>
      </c>
      <c r="E10" s="1">
        <v>12.9</v>
      </c>
      <c r="F10" s="1">
        <v>10.79</v>
      </c>
      <c r="G10" s="1">
        <f t="shared" si="0"/>
        <v>53.06</v>
      </c>
      <c r="H10" s="2">
        <f t="shared" si="1"/>
        <v>13.265000000000001</v>
      </c>
      <c r="I10">
        <f t="shared" si="2"/>
        <v>2.482800837763671</v>
      </c>
      <c r="J10" s="20" t="s">
        <v>58</v>
      </c>
      <c r="K10" s="11" t="s">
        <v>59</v>
      </c>
      <c r="L10" s="11" t="s">
        <v>60</v>
      </c>
      <c r="M10" s="11" t="s">
        <v>61</v>
      </c>
      <c r="N10" s="11" t="s">
        <v>62</v>
      </c>
      <c r="O10" s="13" t="s">
        <v>67</v>
      </c>
      <c r="P10" s="14"/>
      <c r="Q10" s="1" t="s">
        <v>63</v>
      </c>
      <c r="S10" t="s">
        <v>48</v>
      </c>
      <c r="T10" t="s">
        <v>88</v>
      </c>
      <c r="U10" s="1">
        <v>9.06</v>
      </c>
    </row>
    <row r="11" spans="2:21" x14ac:dyDescent="0.3">
      <c r="B11" s="1" t="s">
        <v>12</v>
      </c>
      <c r="C11" s="1">
        <v>16.2</v>
      </c>
      <c r="D11" s="1">
        <v>17.420000000000002</v>
      </c>
      <c r="E11" s="1">
        <v>12.26</v>
      </c>
      <c r="F11" s="1">
        <v>15.27</v>
      </c>
      <c r="G11" s="1">
        <f t="shared" si="0"/>
        <v>61.150000000000006</v>
      </c>
      <c r="H11" s="2">
        <f t="shared" si="1"/>
        <v>15.287500000000001</v>
      </c>
      <c r="I11">
        <f t="shared" si="2"/>
        <v>2.2019896306143925</v>
      </c>
      <c r="J11" s="21"/>
      <c r="K11" s="12"/>
      <c r="L11" s="12"/>
      <c r="M11" s="12"/>
      <c r="N11" s="12"/>
      <c r="O11" s="8">
        <v>0.01</v>
      </c>
      <c r="P11" s="7">
        <v>0.05</v>
      </c>
      <c r="Q11" s="1"/>
      <c r="S11" t="s">
        <v>48</v>
      </c>
      <c r="T11" t="s">
        <v>89</v>
      </c>
      <c r="U11" s="1">
        <v>9.9499999999999993</v>
      </c>
    </row>
    <row r="12" spans="2:21" x14ac:dyDescent="0.3">
      <c r="B12" s="1" t="s">
        <v>2</v>
      </c>
      <c r="C12" s="1">
        <f>SUM(C6:C11)</f>
        <v>71.959999999999994</v>
      </c>
      <c r="D12" s="1">
        <f t="shared" ref="D12:F12" si="3">SUM(D6:D11)</f>
        <v>67.320000000000007</v>
      </c>
      <c r="E12" s="1">
        <f t="shared" si="3"/>
        <v>62.769999999999996</v>
      </c>
      <c r="F12" s="1">
        <f t="shared" si="3"/>
        <v>62.260000000000005</v>
      </c>
      <c r="G12" s="1">
        <f t="shared" si="0"/>
        <v>264.31</v>
      </c>
      <c r="H12" s="1"/>
      <c r="J12" s="1" t="s">
        <v>64</v>
      </c>
      <c r="K12" s="1">
        <f>K6-1</f>
        <v>3</v>
      </c>
      <c r="L12" s="1">
        <f>(SUMSQ(C12:F12)/K5)-K8</f>
        <v>10.27674583333328</v>
      </c>
      <c r="M12" s="1">
        <f>L12/K12</f>
        <v>3.4255819444444264</v>
      </c>
      <c r="N12" s="1">
        <f>M12/M14</f>
        <v>0.92729525802512947</v>
      </c>
      <c r="O12" s="1">
        <f>FINV(O11,K12,K14)</f>
        <v>5.4169648578184191</v>
      </c>
      <c r="P12" s="1">
        <f>FINV(P11,K12,K14)</f>
        <v>3.2873821046365093</v>
      </c>
      <c r="Q12" s="1" t="s">
        <v>68</v>
      </c>
      <c r="S12" t="s">
        <v>49</v>
      </c>
      <c r="T12" t="s">
        <v>86</v>
      </c>
      <c r="U12" s="1">
        <v>10.51</v>
      </c>
    </row>
    <row r="13" spans="2:21" x14ac:dyDescent="0.3">
      <c r="J13" s="1" t="s">
        <v>0</v>
      </c>
      <c r="K13" s="1">
        <f>K5-1</f>
        <v>5</v>
      </c>
      <c r="L13" s="1">
        <f>(SUMSQ(G6:G11)/K6)-K8</f>
        <v>204.99407083333335</v>
      </c>
      <c r="M13" s="1">
        <f>L13/K13</f>
        <v>40.998814166666669</v>
      </c>
      <c r="N13" s="1">
        <f>M13/M14</f>
        <v>11.098262011527913</v>
      </c>
      <c r="O13" s="1">
        <f>FINV(O11,K13,K14)</f>
        <v>4.5556139846530046</v>
      </c>
      <c r="P13" s="1">
        <f>FINV(P11,K13,K14)</f>
        <v>2.9012945362361564</v>
      </c>
      <c r="Q13" s="1" t="s">
        <v>69</v>
      </c>
      <c r="S13" t="s">
        <v>49</v>
      </c>
      <c r="T13" t="s">
        <v>87</v>
      </c>
      <c r="U13" s="1">
        <v>9.64</v>
      </c>
    </row>
    <row r="14" spans="2:21" x14ac:dyDescent="0.3">
      <c r="J14" s="1" t="s">
        <v>65</v>
      </c>
      <c r="K14" s="1">
        <f>K15-K12-K13</f>
        <v>15</v>
      </c>
      <c r="L14" s="1">
        <f>L15-L12-L13</f>
        <v>55.412479166666799</v>
      </c>
      <c r="M14" s="1">
        <f>L14/K14</f>
        <v>3.6941652777777865</v>
      </c>
      <c r="N14" s="1"/>
      <c r="O14" s="1"/>
      <c r="P14" s="1"/>
      <c r="Q14" s="1"/>
      <c r="S14" t="s">
        <v>49</v>
      </c>
      <c r="T14" t="s">
        <v>88</v>
      </c>
      <c r="U14" s="1">
        <v>10.47</v>
      </c>
    </row>
    <row r="15" spans="2:21" x14ac:dyDescent="0.3">
      <c r="B15" t="s">
        <v>76</v>
      </c>
      <c r="J15" s="1" t="s">
        <v>66</v>
      </c>
      <c r="K15" s="1">
        <f>K5*K6-1</f>
        <v>23</v>
      </c>
      <c r="L15" s="1">
        <f>(SUMSQ(C6:F11)-K8)</f>
        <v>270.68329583333343</v>
      </c>
      <c r="M15" s="1"/>
      <c r="N15" s="1"/>
      <c r="O15" s="1"/>
      <c r="P15" s="1"/>
      <c r="Q15" s="1"/>
      <c r="S15" t="s">
        <v>49</v>
      </c>
      <c r="T15" t="s">
        <v>89</v>
      </c>
      <c r="U15" s="1">
        <v>8.5299999999999994</v>
      </c>
    </row>
    <row r="16" spans="2:21" x14ac:dyDescent="0.3">
      <c r="F16" s="22" t="s">
        <v>0</v>
      </c>
      <c r="G16" t="s">
        <v>80</v>
      </c>
      <c r="H16" t="s">
        <v>63</v>
      </c>
      <c r="S16" t="s">
        <v>50</v>
      </c>
      <c r="T16" t="s">
        <v>86</v>
      </c>
      <c r="U16" s="1">
        <v>14.9</v>
      </c>
    </row>
    <row r="17" spans="2:21" x14ac:dyDescent="0.3">
      <c r="B17" t="s">
        <v>77</v>
      </c>
      <c r="C17" t="s">
        <v>78</v>
      </c>
      <c r="D17" t="s">
        <v>79</v>
      </c>
      <c r="F17" s="22"/>
      <c r="S17" t="s">
        <v>50</v>
      </c>
      <c r="T17" t="s">
        <v>87</v>
      </c>
      <c r="U17" s="1">
        <v>10.55</v>
      </c>
    </row>
    <row r="18" spans="2:21" x14ac:dyDescent="0.3">
      <c r="B18">
        <f>SQRT(M14/K6)</f>
        <v>0.96101057197329864</v>
      </c>
      <c r="C18">
        <v>4.59</v>
      </c>
      <c r="D18">
        <f>C18*B18</f>
        <v>4.4110385253574407</v>
      </c>
      <c r="F18" s="1" t="s">
        <v>8</v>
      </c>
      <c r="G18">
        <v>6.05</v>
      </c>
      <c r="H18" t="s">
        <v>81</v>
      </c>
      <c r="I18">
        <f>G18+D18</f>
        <v>10.461038525357441</v>
      </c>
      <c r="S18" t="s">
        <v>50</v>
      </c>
      <c r="T18" t="s">
        <v>88</v>
      </c>
      <c r="U18" s="1">
        <v>9.76</v>
      </c>
    </row>
    <row r="19" spans="2:21" x14ac:dyDescent="0.3">
      <c r="F19" s="1" t="s">
        <v>10</v>
      </c>
      <c r="G19">
        <v>9.7899999999999991</v>
      </c>
      <c r="H19" t="s">
        <v>91</v>
      </c>
      <c r="I19">
        <f>G19+D18</f>
        <v>14.20103852535744</v>
      </c>
      <c r="S19" t="s">
        <v>50</v>
      </c>
      <c r="T19" t="s">
        <v>89</v>
      </c>
      <c r="U19" s="1">
        <v>11.89</v>
      </c>
    </row>
    <row r="20" spans="2:21" x14ac:dyDescent="0.3">
      <c r="F20" s="1" t="s">
        <v>9</v>
      </c>
      <c r="G20">
        <v>9.91</v>
      </c>
      <c r="H20" t="s">
        <v>91</v>
      </c>
      <c r="S20" t="s">
        <v>51</v>
      </c>
      <c r="T20" t="s">
        <v>86</v>
      </c>
      <c r="U20" s="1">
        <v>16.71</v>
      </c>
    </row>
    <row r="21" spans="2:21" x14ac:dyDescent="0.3">
      <c r="F21" s="1" t="s">
        <v>53</v>
      </c>
      <c r="G21">
        <v>11.78</v>
      </c>
      <c r="H21" t="s">
        <v>93</v>
      </c>
      <c r="J21">
        <f>G21-D18</f>
        <v>7.3689614746425587</v>
      </c>
      <c r="S21" t="s">
        <v>51</v>
      </c>
      <c r="T21" t="s">
        <v>87</v>
      </c>
      <c r="U21" s="1">
        <v>12.66</v>
      </c>
    </row>
    <row r="22" spans="2:21" x14ac:dyDescent="0.3">
      <c r="F22" s="1" t="s">
        <v>73</v>
      </c>
      <c r="G22">
        <v>13.27</v>
      </c>
      <c r="H22" t="s">
        <v>93</v>
      </c>
      <c r="S22" t="s">
        <v>51</v>
      </c>
      <c r="T22" t="s">
        <v>88</v>
      </c>
      <c r="U22" s="1">
        <v>12.9</v>
      </c>
    </row>
    <row r="23" spans="2:21" x14ac:dyDescent="0.3">
      <c r="F23" s="1" t="s">
        <v>12</v>
      </c>
      <c r="G23">
        <v>15.29</v>
      </c>
      <c r="H23" t="s">
        <v>92</v>
      </c>
      <c r="J23">
        <f>G23-D18</f>
        <v>10.878961474642558</v>
      </c>
      <c r="S23" t="s">
        <v>51</v>
      </c>
      <c r="T23" t="s">
        <v>89</v>
      </c>
      <c r="U23" s="1">
        <v>10.79</v>
      </c>
    </row>
    <row r="24" spans="2:21" x14ac:dyDescent="0.3">
      <c r="S24" t="s">
        <v>52</v>
      </c>
      <c r="T24" t="s">
        <v>86</v>
      </c>
      <c r="U24" s="1">
        <v>16.2</v>
      </c>
    </row>
    <row r="25" spans="2:21" x14ac:dyDescent="0.3">
      <c r="S25" t="s">
        <v>52</v>
      </c>
      <c r="T25" t="s">
        <v>87</v>
      </c>
      <c r="U25" s="1">
        <v>17.420000000000002</v>
      </c>
    </row>
    <row r="26" spans="2:21" x14ac:dyDescent="0.3">
      <c r="S26" t="s">
        <v>52</v>
      </c>
      <c r="T26" t="s">
        <v>88</v>
      </c>
      <c r="U26" s="1">
        <v>12.26</v>
      </c>
    </row>
    <row r="27" spans="2:21" x14ac:dyDescent="0.3">
      <c r="S27" t="s">
        <v>52</v>
      </c>
      <c r="T27" t="s">
        <v>89</v>
      </c>
      <c r="U27" s="1">
        <v>15.27</v>
      </c>
    </row>
  </sheetData>
  <mergeCells count="12">
    <mergeCell ref="O10:P10"/>
    <mergeCell ref="F16:F17"/>
    <mergeCell ref="J10:J11"/>
    <mergeCell ref="K10:K11"/>
    <mergeCell ref="L10:L11"/>
    <mergeCell ref="M10:M11"/>
    <mergeCell ref="N10:N11"/>
    <mergeCell ref="B4:B5"/>
    <mergeCell ref="C4:F4"/>
    <mergeCell ref="G4:G5"/>
    <mergeCell ref="H4:H5"/>
    <mergeCell ref="I4:I5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3F458-D241-4973-AC28-59ED1F7B04FB}">
  <dimension ref="B2:Q15"/>
  <sheetViews>
    <sheetView topLeftCell="G1" workbookViewId="0">
      <selection activeCell="J5" sqref="J5:Q15"/>
    </sheetView>
  </sheetViews>
  <sheetFormatPr defaultRowHeight="14.4" x14ac:dyDescent="0.3"/>
  <cols>
    <col min="2" max="2" width="15.109375" customWidth="1"/>
  </cols>
  <sheetData>
    <row r="2" spans="2:17" x14ac:dyDescent="0.3">
      <c r="B2" t="s">
        <v>71</v>
      </c>
    </row>
    <row r="4" spans="2:17" x14ac:dyDescent="0.3">
      <c r="B4" s="15" t="s">
        <v>0</v>
      </c>
      <c r="C4" s="17" t="s">
        <v>1</v>
      </c>
      <c r="D4" s="18"/>
      <c r="E4" s="18"/>
      <c r="F4" s="19"/>
      <c r="G4" s="15" t="s">
        <v>2</v>
      </c>
      <c r="H4" s="15" t="s">
        <v>3</v>
      </c>
      <c r="I4" t="s">
        <v>54</v>
      </c>
    </row>
    <row r="5" spans="2:17" x14ac:dyDescent="0.3">
      <c r="B5" s="16"/>
      <c r="C5" s="8" t="s">
        <v>4</v>
      </c>
      <c r="D5" s="8" t="s">
        <v>5</v>
      </c>
      <c r="E5" s="8" t="s">
        <v>6</v>
      </c>
      <c r="F5" s="8" t="s">
        <v>7</v>
      </c>
      <c r="G5" s="16"/>
      <c r="H5" s="16"/>
      <c r="J5" t="s">
        <v>55</v>
      </c>
      <c r="K5">
        <v>6</v>
      </c>
    </row>
    <row r="6" spans="2:17" x14ac:dyDescent="0.3">
      <c r="B6" s="1" t="s">
        <v>8</v>
      </c>
      <c r="C6" s="1">
        <v>3</v>
      </c>
      <c r="D6" s="1">
        <v>2.54</v>
      </c>
      <c r="E6" s="1">
        <v>5.59</v>
      </c>
      <c r="F6" s="1">
        <v>3.45</v>
      </c>
      <c r="G6" s="1">
        <f>SUM(C6:F6)</f>
        <v>14.579999999999998</v>
      </c>
      <c r="H6" s="2">
        <f>AVERAGE(C6:F6)</f>
        <v>3.6449999999999996</v>
      </c>
      <c r="I6">
        <f>STDEV(C6:F6)</f>
        <v>1.3488390069488165</v>
      </c>
      <c r="J6" t="s">
        <v>56</v>
      </c>
      <c r="K6">
        <v>4</v>
      </c>
    </row>
    <row r="7" spans="2:17" x14ac:dyDescent="0.3">
      <c r="B7" s="1" t="s">
        <v>9</v>
      </c>
      <c r="C7" s="1">
        <v>2.06</v>
      </c>
      <c r="D7" s="1">
        <v>2.04</v>
      </c>
      <c r="E7" s="1">
        <v>1.95</v>
      </c>
      <c r="F7" s="1">
        <v>2.0099999999999998</v>
      </c>
      <c r="G7" s="1">
        <f t="shared" ref="G7:G11" si="0">SUM(C7:F7)</f>
        <v>8.0599999999999987</v>
      </c>
      <c r="H7" s="2">
        <f t="shared" ref="H7:H11" si="1">AVERAGE(C7:F7)</f>
        <v>2.0149999999999997</v>
      </c>
      <c r="I7">
        <f t="shared" ref="I7:I11" si="2">STDEV(C7:F7)</f>
        <v>4.7958315233127248E-2</v>
      </c>
    </row>
    <row r="8" spans="2:17" x14ac:dyDescent="0.3">
      <c r="B8" s="1" t="s">
        <v>10</v>
      </c>
      <c r="C8" s="1">
        <v>2.3199999999999998</v>
      </c>
      <c r="D8" s="1">
        <v>2.1800000000000002</v>
      </c>
      <c r="E8" s="1">
        <v>2.5</v>
      </c>
      <c r="F8" s="1">
        <v>8.5299999999999994</v>
      </c>
      <c r="G8" s="1">
        <f t="shared" si="0"/>
        <v>15.53</v>
      </c>
      <c r="H8" s="2">
        <f t="shared" si="1"/>
        <v>3.8824999999999998</v>
      </c>
      <c r="I8">
        <f t="shared" si="2"/>
        <v>3.1011006110734298</v>
      </c>
      <c r="J8" t="s">
        <v>57</v>
      </c>
      <c r="K8">
        <f>(G12^2)/(K5*K6)</f>
        <v>478.38010416666657</v>
      </c>
    </row>
    <row r="9" spans="2:17" x14ac:dyDescent="0.3">
      <c r="B9" s="1" t="s">
        <v>53</v>
      </c>
      <c r="C9" s="1">
        <v>6.06</v>
      </c>
      <c r="D9" s="1">
        <v>5.12</v>
      </c>
      <c r="E9" s="1">
        <v>5.01</v>
      </c>
      <c r="F9" s="1">
        <v>6.24</v>
      </c>
      <c r="G9" s="1">
        <f t="shared" si="0"/>
        <v>22.43</v>
      </c>
      <c r="H9" s="2">
        <f t="shared" si="1"/>
        <v>5.6074999999999999</v>
      </c>
      <c r="I9">
        <f t="shared" si="2"/>
        <v>0.63231716725073983</v>
      </c>
    </row>
    <row r="10" spans="2:17" x14ac:dyDescent="0.3">
      <c r="B10" s="1" t="s">
        <v>73</v>
      </c>
      <c r="C10" s="1">
        <v>6.38</v>
      </c>
      <c r="D10" s="1">
        <v>5.59</v>
      </c>
      <c r="E10" s="1">
        <v>5.7</v>
      </c>
      <c r="F10" s="1">
        <v>4.79</v>
      </c>
      <c r="G10" s="1">
        <f t="shared" si="0"/>
        <v>22.459999999999997</v>
      </c>
      <c r="H10" s="2">
        <f t="shared" si="1"/>
        <v>5.6149999999999993</v>
      </c>
      <c r="I10">
        <f t="shared" si="2"/>
        <v>0.6515878042648332</v>
      </c>
      <c r="J10" s="20" t="s">
        <v>58</v>
      </c>
      <c r="K10" s="11" t="s">
        <v>59</v>
      </c>
      <c r="L10" s="11" t="s">
        <v>60</v>
      </c>
      <c r="M10" s="11" t="s">
        <v>61</v>
      </c>
      <c r="N10" s="11" t="s">
        <v>62</v>
      </c>
      <c r="O10" s="13" t="s">
        <v>67</v>
      </c>
      <c r="P10" s="14"/>
      <c r="Q10" s="1" t="s">
        <v>63</v>
      </c>
    </row>
    <row r="11" spans="2:17" x14ac:dyDescent="0.3">
      <c r="B11" s="1" t="s">
        <v>12</v>
      </c>
      <c r="C11" s="1">
        <v>5.69</v>
      </c>
      <c r="D11" s="1">
        <v>6.6</v>
      </c>
      <c r="E11" s="1">
        <v>5.23</v>
      </c>
      <c r="F11" s="1">
        <v>6.57</v>
      </c>
      <c r="G11" s="1">
        <f t="shared" si="0"/>
        <v>24.09</v>
      </c>
      <c r="H11" s="2">
        <f t="shared" si="1"/>
        <v>6.0225</v>
      </c>
      <c r="I11">
        <f t="shared" si="2"/>
        <v>0.67623344095561144</v>
      </c>
      <c r="J11" s="21"/>
      <c r="K11" s="12"/>
      <c r="L11" s="12"/>
      <c r="M11" s="12"/>
      <c r="N11" s="12"/>
      <c r="O11" s="8">
        <v>0.01</v>
      </c>
      <c r="P11" s="7">
        <v>0.05</v>
      </c>
      <c r="Q11" s="1"/>
    </row>
    <row r="12" spans="2:17" x14ac:dyDescent="0.3">
      <c r="B12" s="1" t="s">
        <v>2</v>
      </c>
      <c r="C12" s="1">
        <f>SUM(C6:C11)</f>
        <v>25.51</v>
      </c>
      <c r="D12" s="1">
        <f t="shared" ref="D12:G12" si="3">SUM(D6:D11)</f>
        <v>24.07</v>
      </c>
      <c r="E12" s="1">
        <f t="shared" si="3"/>
        <v>25.98</v>
      </c>
      <c r="F12" s="1">
        <f t="shared" si="3"/>
        <v>31.589999999999996</v>
      </c>
      <c r="G12" s="1">
        <f t="shared" si="3"/>
        <v>107.14999999999999</v>
      </c>
      <c r="H12" s="1"/>
      <c r="J12" s="1" t="s">
        <v>64</v>
      </c>
      <c r="K12" s="1">
        <f>K6-1</f>
        <v>3</v>
      </c>
      <c r="L12" s="1">
        <f>(SUMSQ(C12:F12)/K5)-K8</f>
        <v>5.4554791666666915</v>
      </c>
      <c r="M12" s="1">
        <f>L12/K12</f>
        <v>1.8184930555555638</v>
      </c>
      <c r="N12" s="1">
        <f>M12/M14</f>
        <v>0.834042427958684</v>
      </c>
      <c r="O12" s="1">
        <f>FINV(O11,K12,K14)</f>
        <v>5.4169648578184191</v>
      </c>
      <c r="P12" s="1">
        <f>FINV(P11,K12,K14)</f>
        <v>3.2873821046365093</v>
      </c>
      <c r="Q12" s="1" t="s">
        <v>68</v>
      </c>
    </row>
    <row r="13" spans="2:17" x14ac:dyDescent="0.3">
      <c r="J13" s="1" t="s">
        <v>0</v>
      </c>
      <c r="K13" s="1">
        <f>K5-1</f>
        <v>5</v>
      </c>
      <c r="L13" s="1">
        <f>(SUMSQ(G6:G11)/K6)-K8</f>
        <v>48.271270833333347</v>
      </c>
      <c r="M13" s="1">
        <f>L13/K13</f>
        <v>9.6542541666666697</v>
      </c>
      <c r="N13" s="1">
        <f>M13/M14</f>
        <v>4.4278737060323525</v>
      </c>
      <c r="O13" s="1">
        <f>FINV(O11,K13,K14)</f>
        <v>4.5556139846530046</v>
      </c>
      <c r="P13" s="1">
        <f>FINV(P11,K13,K14)</f>
        <v>2.9012945362361564</v>
      </c>
      <c r="Q13" s="1" t="s">
        <v>68</v>
      </c>
    </row>
    <row r="14" spans="2:17" x14ac:dyDescent="0.3">
      <c r="J14" s="1" t="s">
        <v>65</v>
      </c>
      <c r="K14" s="1">
        <f>K15-K12-K13</f>
        <v>15</v>
      </c>
      <c r="L14" s="1">
        <f>L15-L12-L13</f>
        <v>32.705045833333429</v>
      </c>
      <c r="M14" s="1">
        <f>L14/K14</f>
        <v>2.1803363888888954</v>
      </c>
      <c r="N14" s="1"/>
      <c r="O14" s="1"/>
      <c r="P14" s="1"/>
      <c r="Q14" s="1"/>
    </row>
    <row r="15" spans="2:17" x14ac:dyDescent="0.3">
      <c r="J15" s="1" t="s">
        <v>66</v>
      </c>
      <c r="K15" s="1">
        <f>K5*K6-1</f>
        <v>23</v>
      </c>
      <c r="L15" s="1">
        <f>(SUMSQ(C6:F11)-K8)</f>
        <v>86.431795833333467</v>
      </c>
      <c r="M15" s="1"/>
      <c r="N15" s="1"/>
      <c r="O15" s="1"/>
      <c r="P15" s="1"/>
      <c r="Q15" s="1"/>
    </row>
  </sheetData>
  <mergeCells count="10">
    <mergeCell ref="K10:K11"/>
    <mergeCell ref="L10:L11"/>
    <mergeCell ref="M10:M11"/>
    <mergeCell ref="N10:N11"/>
    <mergeCell ref="O10:P10"/>
    <mergeCell ref="B4:B5"/>
    <mergeCell ref="C4:F4"/>
    <mergeCell ref="G4:G5"/>
    <mergeCell ref="H4:H5"/>
    <mergeCell ref="J10:J1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3D93C-B283-4641-AC3E-86FA2558C44F}">
  <dimension ref="B2:U28"/>
  <sheetViews>
    <sheetView topLeftCell="H4" workbookViewId="0">
      <selection activeCell="Q15" sqref="Q15"/>
    </sheetView>
  </sheetViews>
  <sheetFormatPr defaultRowHeight="14.4" x14ac:dyDescent="0.3"/>
  <cols>
    <col min="2" max="2" width="15.33203125" customWidth="1"/>
    <col min="6" max="6" width="14.6640625" customWidth="1"/>
    <col min="10" max="10" width="11.6640625" customWidth="1"/>
  </cols>
  <sheetData>
    <row r="2" spans="2:21" x14ac:dyDescent="0.3">
      <c r="B2" t="s">
        <v>72</v>
      </c>
    </row>
    <row r="4" spans="2:21" x14ac:dyDescent="0.3">
      <c r="B4" s="15" t="s">
        <v>0</v>
      </c>
      <c r="C4" s="23" t="s">
        <v>1</v>
      </c>
      <c r="D4" s="24"/>
      <c r="E4" s="24"/>
      <c r="F4" s="25"/>
      <c r="G4" s="15" t="s">
        <v>2</v>
      </c>
      <c r="H4" s="15" t="s">
        <v>3</v>
      </c>
      <c r="I4" t="s">
        <v>54</v>
      </c>
      <c r="S4" t="s">
        <v>83</v>
      </c>
      <c r="T4" t="s">
        <v>84</v>
      </c>
      <c r="U4" t="s">
        <v>94</v>
      </c>
    </row>
    <row r="5" spans="2:21" x14ac:dyDescent="0.3">
      <c r="B5" s="16"/>
      <c r="C5" s="8" t="s">
        <v>4</v>
      </c>
      <c r="D5" s="8" t="s">
        <v>5</v>
      </c>
      <c r="E5" s="8" t="s">
        <v>6</v>
      </c>
      <c r="F5" s="8" t="s">
        <v>7</v>
      </c>
      <c r="G5" s="16"/>
      <c r="H5" s="16"/>
      <c r="J5" t="s">
        <v>55</v>
      </c>
      <c r="K5">
        <v>6</v>
      </c>
      <c r="S5" t="s">
        <v>47</v>
      </c>
      <c r="T5" t="s">
        <v>86</v>
      </c>
      <c r="U5" s="1">
        <v>1.36</v>
      </c>
    </row>
    <row r="6" spans="2:21" x14ac:dyDescent="0.3">
      <c r="B6" s="1" t="s">
        <v>8</v>
      </c>
      <c r="C6" s="1">
        <v>1.36</v>
      </c>
      <c r="D6" s="1">
        <v>0.31</v>
      </c>
      <c r="E6" s="1">
        <v>4.9000000000000004</v>
      </c>
      <c r="F6" s="1">
        <v>2.33</v>
      </c>
      <c r="G6" s="1">
        <f>SUM(C6:F6)</f>
        <v>8.9</v>
      </c>
      <c r="H6" s="2">
        <f>AVERAGE(C6:F6)</f>
        <v>2.2250000000000001</v>
      </c>
      <c r="I6">
        <f>STDEV(C6:F6)</f>
        <v>1.9648664076725424</v>
      </c>
      <c r="J6" t="s">
        <v>56</v>
      </c>
      <c r="K6">
        <v>4</v>
      </c>
      <c r="S6" t="s">
        <v>47</v>
      </c>
      <c r="T6" t="s">
        <v>87</v>
      </c>
      <c r="U6" s="1">
        <v>0.31</v>
      </c>
    </row>
    <row r="7" spans="2:21" x14ac:dyDescent="0.3">
      <c r="B7" s="1" t="s">
        <v>9</v>
      </c>
      <c r="C7" s="1">
        <v>1.1299999999999999</v>
      </c>
      <c r="D7" s="1">
        <v>2.46</v>
      </c>
      <c r="E7" s="1">
        <v>0.95</v>
      </c>
      <c r="F7" s="1">
        <v>1.52</v>
      </c>
      <c r="G7" s="1">
        <f t="shared" ref="G7:G11" si="0">SUM(C7:F7)</f>
        <v>6.0600000000000005</v>
      </c>
      <c r="H7" s="2">
        <f t="shared" ref="H7:H11" si="1">AVERAGE(C7:F7)</f>
        <v>1.5150000000000001</v>
      </c>
      <c r="I7">
        <f t="shared" ref="I7:I11" si="2">STDEV(C7:F7)</f>
        <v>0.67342408629332484</v>
      </c>
      <c r="S7" t="s">
        <v>47</v>
      </c>
      <c r="T7" t="s">
        <v>88</v>
      </c>
      <c r="U7" s="1">
        <v>4.9000000000000004</v>
      </c>
    </row>
    <row r="8" spans="2:21" x14ac:dyDescent="0.3">
      <c r="B8" s="1" t="s">
        <v>10</v>
      </c>
      <c r="C8" s="1">
        <v>2.2200000000000002</v>
      </c>
      <c r="D8" s="1">
        <v>1.17</v>
      </c>
      <c r="E8" s="1">
        <v>3.21</v>
      </c>
      <c r="F8" s="1">
        <v>0.22</v>
      </c>
      <c r="G8" s="1">
        <f t="shared" si="0"/>
        <v>6.8199999999999994</v>
      </c>
      <c r="H8" s="2">
        <f t="shared" si="1"/>
        <v>1.7049999999999998</v>
      </c>
      <c r="I8">
        <f t="shared" si="2"/>
        <v>1.2937928736857385</v>
      </c>
      <c r="J8" t="s">
        <v>57</v>
      </c>
      <c r="K8">
        <f>(G12^2)/(K5*K6)</f>
        <v>488.07220416666672</v>
      </c>
      <c r="S8" t="s">
        <v>47</v>
      </c>
      <c r="T8" t="s">
        <v>89</v>
      </c>
      <c r="U8" s="1">
        <v>2.33</v>
      </c>
    </row>
    <row r="9" spans="2:21" x14ac:dyDescent="0.3">
      <c r="B9" s="1" t="s">
        <v>53</v>
      </c>
      <c r="C9" s="1">
        <v>7.97</v>
      </c>
      <c r="D9" s="1">
        <v>4.72</v>
      </c>
      <c r="E9" s="1">
        <v>5.25</v>
      </c>
      <c r="F9" s="1">
        <v>7.87</v>
      </c>
      <c r="G9" s="1">
        <f t="shared" si="0"/>
        <v>25.81</v>
      </c>
      <c r="H9" s="2">
        <f t="shared" si="1"/>
        <v>6.4524999999999997</v>
      </c>
      <c r="I9">
        <f t="shared" si="2"/>
        <v>1.7087690501254615</v>
      </c>
      <c r="S9" t="s">
        <v>48</v>
      </c>
      <c r="T9" t="s">
        <v>86</v>
      </c>
      <c r="U9" s="1">
        <v>1.1299999999999999</v>
      </c>
    </row>
    <row r="10" spans="2:21" x14ac:dyDescent="0.3">
      <c r="B10" s="1" t="s">
        <v>73</v>
      </c>
      <c r="C10" s="1">
        <v>9.2200000000000006</v>
      </c>
      <c r="D10" s="1">
        <v>6.64</v>
      </c>
      <c r="E10" s="1">
        <v>7.33</v>
      </c>
      <c r="F10" s="1">
        <v>5.17</v>
      </c>
      <c r="G10" s="1">
        <f t="shared" si="0"/>
        <v>28.36</v>
      </c>
      <c r="H10" s="2">
        <f t="shared" si="1"/>
        <v>7.09</v>
      </c>
      <c r="I10">
        <f t="shared" si="2"/>
        <v>1.6816063748689869</v>
      </c>
      <c r="J10" s="20" t="s">
        <v>58</v>
      </c>
      <c r="K10" s="11" t="s">
        <v>59</v>
      </c>
      <c r="L10" s="11" t="s">
        <v>60</v>
      </c>
      <c r="M10" s="11" t="s">
        <v>61</v>
      </c>
      <c r="N10" s="11" t="s">
        <v>62</v>
      </c>
      <c r="O10" s="13" t="s">
        <v>67</v>
      </c>
      <c r="P10" s="14"/>
      <c r="Q10" s="1" t="s">
        <v>63</v>
      </c>
      <c r="S10" t="s">
        <v>48</v>
      </c>
      <c r="T10" t="s">
        <v>87</v>
      </c>
      <c r="U10" s="1">
        <v>2.46</v>
      </c>
    </row>
    <row r="11" spans="2:21" x14ac:dyDescent="0.3">
      <c r="B11" s="1" t="s">
        <v>12</v>
      </c>
      <c r="C11" s="1">
        <v>7.67</v>
      </c>
      <c r="D11" s="1">
        <v>9.5500000000000007</v>
      </c>
      <c r="E11" s="1">
        <v>5.71</v>
      </c>
      <c r="F11" s="1">
        <v>9.35</v>
      </c>
      <c r="G11" s="1">
        <f t="shared" si="0"/>
        <v>32.28</v>
      </c>
      <c r="H11" s="2">
        <f t="shared" si="1"/>
        <v>8.07</v>
      </c>
      <c r="I11">
        <f t="shared" si="2"/>
        <v>1.7849743228778769</v>
      </c>
      <c r="J11" s="21"/>
      <c r="K11" s="12"/>
      <c r="L11" s="12"/>
      <c r="M11" s="12"/>
      <c r="N11" s="12"/>
      <c r="O11" s="8">
        <v>0.01</v>
      </c>
      <c r="P11" s="7">
        <v>0.05</v>
      </c>
      <c r="Q11" s="1"/>
      <c r="S11" t="s">
        <v>48</v>
      </c>
      <c r="T11" t="s">
        <v>88</v>
      </c>
      <c r="U11" s="1">
        <v>0.95</v>
      </c>
    </row>
    <row r="12" spans="2:21" x14ac:dyDescent="0.3">
      <c r="B12" s="1" t="s">
        <v>2</v>
      </c>
      <c r="C12" s="1">
        <f>SUM(C6:C11)</f>
        <v>29.57</v>
      </c>
      <c r="D12" s="1">
        <f t="shared" ref="D12:G12" si="3">SUM(D6:D11)</f>
        <v>24.85</v>
      </c>
      <c r="E12" s="1">
        <f t="shared" si="3"/>
        <v>27.35</v>
      </c>
      <c r="F12" s="1">
        <f t="shared" si="3"/>
        <v>26.46</v>
      </c>
      <c r="G12" s="1">
        <f t="shared" si="3"/>
        <v>108.23</v>
      </c>
      <c r="H12" s="1"/>
      <c r="J12" s="1" t="s">
        <v>64</v>
      </c>
      <c r="K12" s="1">
        <f>K6-1</f>
        <v>3</v>
      </c>
      <c r="L12" s="1">
        <f>(SUMSQ(C12:F12)/K5)-K8</f>
        <v>1.9380458333333195</v>
      </c>
      <c r="M12" s="1">
        <f>L12/K12</f>
        <v>0.64601527777777312</v>
      </c>
      <c r="N12" s="1">
        <f>M12/M14</f>
        <v>0.22626063429504914</v>
      </c>
      <c r="O12" s="1">
        <f>FINV(O11,K12,K14)</f>
        <v>5.4169648578184191</v>
      </c>
      <c r="P12" s="1">
        <f>FINV(P11,K12,K14)</f>
        <v>3.2873821046365093</v>
      </c>
      <c r="Q12" s="1" t="s">
        <v>68</v>
      </c>
      <c r="S12" t="s">
        <v>48</v>
      </c>
      <c r="T12" t="s">
        <v>89</v>
      </c>
      <c r="U12" s="1">
        <v>1.52</v>
      </c>
    </row>
    <row r="13" spans="2:21" x14ac:dyDescent="0.3">
      <c r="J13" s="1" t="s">
        <v>0</v>
      </c>
      <c r="K13" s="1">
        <f>K5-1</f>
        <v>5</v>
      </c>
      <c r="L13" s="1">
        <f>(SUMSQ(G6:G11)/K6)-K8</f>
        <v>180.6503208333333</v>
      </c>
      <c r="M13" s="1">
        <f>L13/K13</f>
        <v>36.130064166666656</v>
      </c>
      <c r="N13" s="1">
        <f>M13/M14</f>
        <v>12.654207286848298</v>
      </c>
      <c r="O13" s="1">
        <f>FINV(O11,K13,K14)</f>
        <v>4.5556139846530046</v>
      </c>
      <c r="P13" s="1">
        <f>FINV(P11,K13,K14)</f>
        <v>2.9012945362361564</v>
      </c>
      <c r="Q13" s="1" t="s">
        <v>69</v>
      </c>
      <c r="S13" t="s">
        <v>49</v>
      </c>
      <c r="T13" t="s">
        <v>86</v>
      </c>
      <c r="U13" s="1">
        <v>2.2200000000000002</v>
      </c>
    </row>
    <row r="14" spans="2:21" x14ac:dyDescent="0.3">
      <c r="J14" s="1" t="s">
        <v>65</v>
      </c>
      <c r="K14" s="1">
        <f>K15-K12-K13</f>
        <v>15</v>
      </c>
      <c r="L14" s="1">
        <f>L15-L12-L13</f>
        <v>42.827729166666757</v>
      </c>
      <c r="M14" s="1">
        <f>L14/K14</f>
        <v>2.8551819444444506</v>
      </c>
      <c r="N14" s="1"/>
      <c r="O14" s="1"/>
      <c r="P14" s="1"/>
      <c r="Q14" s="1"/>
      <c r="S14" t="s">
        <v>49</v>
      </c>
      <c r="T14" t="s">
        <v>87</v>
      </c>
      <c r="U14" s="1">
        <v>1.17</v>
      </c>
    </row>
    <row r="15" spans="2:21" x14ac:dyDescent="0.3">
      <c r="B15" t="s">
        <v>76</v>
      </c>
      <c r="J15" s="1" t="s">
        <v>66</v>
      </c>
      <c r="K15" s="1">
        <f>K5*K6-1</f>
        <v>23</v>
      </c>
      <c r="L15" s="1">
        <f>(SUMSQ(C6:F11)-K8)</f>
        <v>225.41609583333337</v>
      </c>
      <c r="M15" s="1"/>
      <c r="N15" s="1"/>
      <c r="O15" s="1"/>
      <c r="P15" s="1"/>
      <c r="Q15" s="1"/>
      <c r="S15" t="s">
        <v>49</v>
      </c>
      <c r="T15" t="s">
        <v>88</v>
      </c>
      <c r="U15" s="1">
        <v>3.21</v>
      </c>
    </row>
    <row r="16" spans="2:21" x14ac:dyDescent="0.3">
      <c r="F16" s="15" t="s">
        <v>0</v>
      </c>
      <c r="G16" t="s">
        <v>80</v>
      </c>
      <c r="H16" t="s">
        <v>63</v>
      </c>
      <c r="S16" t="s">
        <v>49</v>
      </c>
      <c r="T16" t="s">
        <v>89</v>
      </c>
      <c r="U16" s="1">
        <v>0.22</v>
      </c>
    </row>
    <row r="17" spans="2:21" x14ac:dyDescent="0.3">
      <c r="B17" t="s">
        <v>77</v>
      </c>
      <c r="C17" t="s">
        <v>78</v>
      </c>
      <c r="D17" t="s">
        <v>79</v>
      </c>
      <c r="F17" s="16"/>
      <c r="S17" t="s">
        <v>50</v>
      </c>
      <c r="T17" t="s">
        <v>86</v>
      </c>
      <c r="U17" s="1">
        <v>7.97</v>
      </c>
    </row>
    <row r="18" spans="2:21" x14ac:dyDescent="0.3">
      <c r="B18">
        <f>SQRT(M14/K6)</f>
        <v>0.84486418205005742</v>
      </c>
      <c r="C18">
        <v>4.59</v>
      </c>
      <c r="D18">
        <f>C18*B18</f>
        <v>3.8779265956097633</v>
      </c>
      <c r="F18" s="1" t="s">
        <v>9</v>
      </c>
      <c r="G18">
        <v>1.52</v>
      </c>
      <c r="H18" t="s">
        <v>81</v>
      </c>
      <c r="I18">
        <f>G18+D18</f>
        <v>5.3979265956097633</v>
      </c>
      <c r="S18" t="s">
        <v>50</v>
      </c>
      <c r="T18" t="s">
        <v>87</v>
      </c>
      <c r="U18" s="1">
        <v>4.72</v>
      </c>
    </row>
    <row r="19" spans="2:21" x14ac:dyDescent="0.3">
      <c r="F19" s="1" t="s">
        <v>10</v>
      </c>
      <c r="G19">
        <v>1.71</v>
      </c>
      <c r="H19" t="s">
        <v>81</v>
      </c>
      <c r="S19" t="s">
        <v>50</v>
      </c>
      <c r="T19" t="s">
        <v>88</v>
      </c>
      <c r="U19" s="1">
        <v>5.25</v>
      </c>
    </row>
    <row r="20" spans="2:21" x14ac:dyDescent="0.3">
      <c r="F20" s="1" t="s">
        <v>8</v>
      </c>
      <c r="G20">
        <v>2.23</v>
      </c>
      <c r="H20" t="s">
        <v>81</v>
      </c>
      <c r="S20" t="s">
        <v>50</v>
      </c>
      <c r="T20" t="s">
        <v>89</v>
      </c>
      <c r="U20" s="1">
        <v>7.87</v>
      </c>
    </row>
    <row r="21" spans="2:21" x14ac:dyDescent="0.3">
      <c r="F21" s="1" t="s">
        <v>53</v>
      </c>
      <c r="G21">
        <v>6.45</v>
      </c>
      <c r="H21" t="s">
        <v>82</v>
      </c>
      <c r="I21">
        <f>G21+D18</f>
        <v>10.327926595609764</v>
      </c>
      <c r="J21">
        <f>G21-D18</f>
        <v>2.5720734043902369</v>
      </c>
      <c r="S21" t="s">
        <v>51</v>
      </c>
      <c r="T21" t="s">
        <v>86</v>
      </c>
      <c r="U21" s="1">
        <v>9.2200000000000006</v>
      </c>
    </row>
    <row r="22" spans="2:21" x14ac:dyDescent="0.3">
      <c r="F22" s="1" t="s">
        <v>73</v>
      </c>
      <c r="G22">
        <v>7.09</v>
      </c>
      <c r="H22" t="s">
        <v>82</v>
      </c>
      <c r="S22" t="s">
        <v>51</v>
      </c>
      <c r="T22" t="s">
        <v>87</v>
      </c>
      <c r="U22" s="1">
        <v>6.64</v>
      </c>
    </row>
    <row r="23" spans="2:21" x14ac:dyDescent="0.3">
      <c r="F23" s="1" t="s">
        <v>12</v>
      </c>
      <c r="G23">
        <v>8.07</v>
      </c>
      <c r="H23" t="s">
        <v>82</v>
      </c>
      <c r="S23" t="s">
        <v>51</v>
      </c>
      <c r="T23" t="s">
        <v>88</v>
      </c>
      <c r="U23" s="1">
        <v>7.33</v>
      </c>
    </row>
    <row r="24" spans="2:21" x14ac:dyDescent="0.3">
      <c r="S24" t="s">
        <v>51</v>
      </c>
      <c r="T24" t="s">
        <v>89</v>
      </c>
      <c r="U24" s="1">
        <v>5.17</v>
      </c>
    </row>
    <row r="25" spans="2:21" x14ac:dyDescent="0.3">
      <c r="S25" t="s">
        <v>52</v>
      </c>
      <c r="T25" t="s">
        <v>86</v>
      </c>
      <c r="U25" s="1">
        <v>7.67</v>
      </c>
    </row>
    <row r="26" spans="2:21" x14ac:dyDescent="0.3">
      <c r="S26" t="s">
        <v>52</v>
      </c>
      <c r="T26" t="s">
        <v>87</v>
      </c>
      <c r="U26" s="1">
        <v>9.5500000000000007</v>
      </c>
    </row>
    <row r="27" spans="2:21" x14ac:dyDescent="0.3">
      <c r="S27" t="s">
        <v>52</v>
      </c>
      <c r="T27" t="s">
        <v>88</v>
      </c>
      <c r="U27" s="1">
        <v>5.71</v>
      </c>
    </row>
    <row r="28" spans="2:21" x14ac:dyDescent="0.3">
      <c r="S28" t="s">
        <v>52</v>
      </c>
      <c r="T28" t="s">
        <v>89</v>
      </c>
      <c r="U28" s="1">
        <v>9.35</v>
      </c>
    </row>
  </sheetData>
  <mergeCells count="11">
    <mergeCell ref="F16:F17"/>
    <mergeCell ref="K10:K11"/>
    <mergeCell ref="L10:L11"/>
    <mergeCell ref="M10:M11"/>
    <mergeCell ref="N10:N11"/>
    <mergeCell ref="O10:P10"/>
    <mergeCell ref="B4:B5"/>
    <mergeCell ref="C4:F4"/>
    <mergeCell ref="G4:G5"/>
    <mergeCell ref="H4:H5"/>
    <mergeCell ref="J10:J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pH</vt:lpstr>
      <vt:lpstr>RENDEMEN</vt:lpstr>
      <vt:lpstr>Sheet1</vt:lpstr>
      <vt:lpstr>Antioksidan</vt:lpstr>
      <vt:lpstr>KADAR AIR</vt:lpstr>
      <vt:lpstr>Sheet2</vt:lpstr>
      <vt:lpstr>WARNA (L)</vt:lpstr>
      <vt:lpstr>WARNA (a)</vt:lpstr>
      <vt:lpstr>WARNA (b)</vt:lpstr>
      <vt:lpstr>ORLEP aroma</vt:lpstr>
      <vt:lpstr>Oralab warna</vt:lpstr>
      <vt:lpstr>Oralab Tekstur</vt:lpstr>
      <vt:lpstr>Orlab Rasa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eka sabela</cp:lastModifiedBy>
  <dcterms:created xsi:type="dcterms:W3CDTF">2025-01-02T07:46:37Z</dcterms:created>
  <dcterms:modified xsi:type="dcterms:W3CDTF">2025-04-24T14:34:41Z</dcterms:modified>
</cp:coreProperties>
</file>